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240" yWindow="420" windowWidth="15480" windowHeight="10590" tabRatio="69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spisak!$C$10:$P$1176</definedName>
    <definedName name="izvor" localSheetId="2">#REF!</definedName>
    <definedName name="izvor">#REF!</definedName>
    <definedName name="_xlnm.Print_Area" localSheetId="0">spisak!$A$1:$Q$44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OFFSET(spisak!$C$11:$C$29,0,0,COUNTA(spisak!$C$11:$C$29),1)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44525" calcMode="autoNoTable"/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 l="1"/>
  <c r="I31" i="1" l="1"/>
  <c r="A12" i="1" l="1"/>
  <c r="A13" i="1" s="1"/>
  <c r="A14" i="1" s="1"/>
  <c r="G6" i="1"/>
  <c r="H6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4" i="1"/>
  <c r="I13" i="1"/>
  <c r="I12" i="1"/>
  <c r="I11" i="1"/>
  <c r="A17" i="1" l="1"/>
  <c r="A15" i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I6" i="1"/>
  <c r="C4" i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M11" i="1" l="1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B15" i="16"/>
  <c r="B16" i="16"/>
  <c r="B17" i="16"/>
  <c r="B18" i="16"/>
  <c r="B19" i="16"/>
  <c r="B20" i="16"/>
  <c r="B21" i="16"/>
  <c r="B22" i="16"/>
  <c r="B23" i="16"/>
  <c r="B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Q11" i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K12" i="1"/>
  <c r="L12" i="1"/>
  <c r="K13" i="1"/>
  <c r="L13" i="1"/>
  <c r="L11" i="1"/>
  <c r="K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312" i="37"/>
  <c r="L536" i="37"/>
  <c r="H88" i="37"/>
  <c r="L88" i="37"/>
  <c r="L229" i="37"/>
  <c r="L340" i="37"/>
  <c r="L564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O369" i="37" s="1"/>
  <c r="M368" i="37"/>
  <c r="A481" i="37"/>
  <c r="N481" i="37" s="1"/>
  <c r="M480" i="37"/>
  <c r="A593" i="37"/>
  <c r="G593" i="37" s="1"/>
  <c r="M592" i="37"/>
  <c r="L144" i="37"/>
  <c r="G172" i="37"/>
  <c r="G284" i="37"/>
  <c r="M88" i="37"/>
  <c r="M117" i="37"/>
  <c r="M200" i="37"/>
  <c r="M229" i="37"/>
  <c r="M312" i="37"/>
  <c r="M424" i="37"/>
  <c r="M453" i="37"/>
  <c r="M536" i="37"/>
  <c r="L537" i="37"/>
  <c r="H60" i="37"/>
  <c r="M60" i="37"/>
  <c r="M116" i="37"/>
  <c r="M172" i="37"/>
  <c r="M228" i="37"/>
  <c r="M284" i="37"/>
  <c r="M340" i="37"/>
  <c r="M396" i="37"/>
  <c r="M452" i="37"/>
  <c r="M508" i="37"/>
  <c r="M537" i="37"/>
  <c r="M564" i="37"/>
  <c r="M620" i="37"/>
  <c r="H200" i="37"/>
  <c r="H228" i="37"/>
  <c r="H229" i="37"/>
  <c r="H312" i="37"/>
  <c r="H340" i="37"/>
  <c r="H368" i="37"/>
  <c r="H396" i="37"/>
  <c r="H424" i="37"/>
  <c r="H425" i="37"/>
  <c r="H452" i="37"/>
  <c r="H453" i="37"/>
  <c r="H480" i="37"/>
  <c r="H508" i="37"/>
  <c r="H536" i="37"/>
  <c r="H564" i="37"/>
  <c r="H592" i="37"/>
  <c r="H620" i="37"/>
  <c r="G312" i="37"/>
  <c r="G340" i="37"/>
  <c r="G368" i="37"/>
  <c r="G396" i="37"/>
  <c r="G424" i="37"/>
  <c r="G452" i="37"/>
  <c r="G480" i="37"/>
  <c r="G508" i="37"/>
  <c r="G509" i="37"/>
  <c r="G536" i="37"/>
  <c r="G537" i="37"/>
  <c r="G564" i="37"/>
  <c r="G592" i="37"/>
  <c r="G620" i="37"/>
  <c r="H116" i="37"/>
  <c r="G88" i="37"/>
  <c r="G229" i="37"/>
  <c r="J60" i="37"/>
  <c r="J88" i="37"/>
  <c r="J116" i="37"/>
  <c r="J117" i="37"/>
  <c r="J144" i="37"/>
  <c r="J172" i="37"/>
  <c r="J200" i="37"/>
  <c r="J228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36" i="37"/>
  <c r="J564" i="37"/>
  <c r="J592" i="37"/>
  <c r="J620" i="37"/>
  <c r="G116" i="37"/>
  <c r="G200" i="37"/>
  <c r="G228" i="37"/>
  <c r="I60" i="37"/>
  <c r="I88" i="37"/>
  <c r="I116" i="37"/>
  <c r="I144" i="37"/>
  <c r="I172" i="37"/>
  <c r="I200" i="37"/>
  <c r="I228" i="37"/>
  <c r="I229" i="37"/>
  <c r="I256" i="37"/>
  <c r="I284" i="37"/>
  <c r="I312" i="37"/>
  <c r="I340" i="37"/>
  <c r="I368" i="37"/>
  <c r="I369" i="37"/>
  <c r="I396" i="37"/>
  <c r="I424" i="37"/>
  <c r="I452" i="37"/>
  <c r="I453" i="37"/>
  <c r="I480" i="37"/>
  <c r="I508" i="37"/>
  <c r="I536" i="37"/>
  <c r="I564" i="37"/>
  <c r="I592" i="37"/>
  <c r="I593" i="37"/>
  <c r="I620" i="37"/>
  <c r="A173" i="37"/>
  <c r="N173" i="37" s="1"/>
  <c r="A89" i="37"/>
  <c r="O117" i="37"/>
  <c r="O285" i="37"/>
  <c r="O341" i="37"/>
  <c r="O453" i="37"/>
  <c r="O537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O593" i="37" l="1"/>
  <c r="O509" i="37"/>
  <c r="O313" i="37"/>
  <c r="O229" i="37"/>
  <c r="I537" i="37"/>
  <c r="I509" i="37"/>
  <c r="I313" i="37"/>
  <c r="I285" i="37"/>
  <c r="I117" i="37"/>
  <c r="J537" i="37"/>
  <c r="J509" i="37"/>
  <c r="J229" i="37"/>
  <c r="G117" i="37"/>
  <c r="G453" i="37"/>
  <c r="G313" i="37"/>
  <c r="G285" i="37"/>
  <c r="H537" i="37"/>
  <c r="H509" i="37"/>
  <c r="H313" i="37"/>
  <c r="H285" i="37"/>
  <c r="H117" i="37"/>
  <c r="M313" i="37"/>
  <c r="L313" i="37"/>
  <c r="M509" i="37"/>
  <c r="M285" i="37"/>
  <c r="L117" i="37"/>
  <c r="L285" i="37"/>
  <c r="G425" i="37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R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R12" i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M12" i="1"/>
  <c r="P11" i="1"/>
  <c r="P12" i="1"/>
  <c r="O11" i="1"/>
  <c r="Q12" i="1"/>
  <c r="O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R13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8" i="37" s="1"/>
  <c r="N7" i="37"/>
  <c r="G7" i="37"/>
  <c r="F7" i="37"/>
  <c r="L7" i="37" s="1"/>
  <c r="M6" i="37"/>
  <c r="H7" i="37"/>
  <c r="J7" i="37"/>
  <c r="C7" i="37"/>
  <c r="O7" i="37"/>
  <c r="I7" i="37"/>
  <c r="E8" i="37"/>
  <c r="B6" i="37"/>
  <c r="K6" i="37" s="1"/>
  <c r="R14" i="1"/>
  <c r="B14" i="1"/>
  <c r="F41" i="36"/>
  <c r="B40" i="36"/>
  <c r="H8" i="37"/>
  <c r="J8" i="37"/>
  <c r="A11" i="37"/>
  <c r="A9" i="37"/>
  <c r="F8" i="37"/>
  <c r="B53" i="36"/>
  <c r="F54" i="36"/>
  <c r="B21" i="36"/>
  <c r="F22" i="36"/>
  <c r="B22" i="36" s="1"/>
  <c r="B32" i="36"/>
  <c r="F33" i="36"/>
  <c r="B10" i="36"/>
  <c r="F11" i="36"/>
  <c r="D8" i="37" l="1"/>
  <c r="C8" i="37"/>
  <c r="O8" i="37" s="1"/>
  <c r="G8" i="37"/>
  <c r="I8" i="37"/>
  <c r="B7" i="37"/>
  <c r="K7" i="37" s="1"/>
  <c r="M7" i="37"/>
  <c r="E9" i="37"/>
  <c r="N9" i="37"/>
  <c r="E11" i="37"/>
  <c r="N11" i="37"/>
  <c r="B8" i="37"/>
  <c r="K8" i="37" s="1"/>
  <c r="F42" i="36"/>
  <c r="B41" i="36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R15" i="1"/>
  <c r="B15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R16" i="1"/>
  <c r="B16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B12" i="37" s="1"/>
  <c r="E14" i="37"/>
  <c r="N14" i="37"/>
  <c r="B17" i="1"/>
  <c r="R17" i="1"/>
  <c r="B44" i="36"/>
  <c r="F45" i="36"/>
  <c r="L13" i="37"/>
  <c r="M13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R18" i="1"/>
  <c r="B18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R19" i="1"/>
  <c r="B19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O13" i="1"/>
  <c r="P13" i="1"/>
  <c r="Q13" i="1"/>
  <c r="N13" i="1"/>
  <c r="M13" i="1"/>
  <c r="E19" i="37" l="1"/>
  <c r="N19" i="37"/>
  <c r="M16" i="37"/>
  <c r="F17" i="37"/>
  <c r="L17" i="37" s="1"/>
  <c r="E17" i="37"/>
  <c r="R20" i="1"/>
  <c r="B20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K15" i="1"/>
  <c r="L15" i="1"/>
  <c r="O15" i="1"/>
  <c r="P15" i="1"/>
  <c r="M15" i="1"/>
  <c r="Q15" i="1"/>
  <c r="N15" i="1"/>
  <c r="B21" i="1"/>
  <c r="R21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K16" i="1"/>
  <c r="L16" i="1"/>
  <c r="P16" i="1"/>
  <c r="N16" i="1"/>
  <c r="Q16" i="1"/>
  <c r="O16" i="1"/>
  <c r="M16" i="1"/>
  <c r="R22" i="1"/>
  <c r="B22" i="1"/>
  <c r="K14" i="1"/>
  <c r="L14" i="1"/>
  <c r="Q14" i="1"/>
  <c r="N14" i="1"/>
  <c r="P14" i="1"/>
  <c r="M14" i="1"/>
  <c r="O14" i="1"/>
  <c r="K19" i="1"/>
  <c r="L19" i="1"/>
  <c r="P19" i="1"/>
  <c r="O19" i="1"/>
  <c r="Q19" i="1"/>
  <c r="M19" i="1"/>
  <c r="K17" i="1"/>
  <c r="L17" i="1"/>
  <c r="Q17" i="1"/>
  <c r="O17" i="1"/>
  <c r="P17" i="1"/>
  <c r="M17" i="1"/>
  <c r="K18" i="1"/>
  <c r="L18" i="1"/>
  <c r="Q18" i="1"/>
  <c r="O18" i="1"/>
  <c r="N18" i="1"/>
  <c r="P18" i="1"/>
  <c r="M18" i="1"/>
  <c r="K20" i="1"/>
  <c r="L20" i="1"/>
  <c r="P20" i="1"/>
  <c r="O20" i="1"/>
  <c r="Q20" i="1"/>
  <c r="M20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3" i="1"/>
  <c r="R23" i="1"/>
  <c r="L21" i="1"/>
  <c r="K21" i="1"/>
  <c r="Q21" i="1"/>
  <c r="O21" i="1"/>
  <c r="M21" i="1"/>
  <c r="P21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R24" i="1"/>
  <c r="B24" i="1"/>
  <c r="K22" i="1"/>
  <c r="L22" i="1"/>
  <c r="Q22" i="1"/>
  <c r="M22" i="1"/>
  <c r="O22" i="1"/>
  <c r="P22" i="1"/>
  <c r="M21" i="37"/>
  <c r="L21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R25" i="1"/>
  <c r="B25" i="1"/>
  <c r="K23" i="1"/>
  <c r="L23" i="1"/>
  <c r="M23" i="1"/>
  <c r="Q23" i="1"/>
  <c r="N23" i="1"/>
  <c r="P23" i="1"/>
  <c r="O23" i="1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B26" i="1"/>
  <c r="R26" i="1"/>
  <c r="K24" i="1"/>
  <c r="L24" i="1"/>
  <c r="P24" i="1"/>
  <c r="N24" i="1"/>
  <c r="Q24" i="1"/>
  <c r="O24" i="1"/>
  <c r="M24" i="1"/>
  <c r="M23" i="37"/>
  <c r="L23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7" i="1"/>
  <c r="R27" i="1"/>
  <c r="K25" i="1"/>
  <c r="O25" i="1"/>
  <c r="P25" i="1"/>
  <c r="Q25" i="1"/>
  <c r="N25" i="1"/>
  <c r="M25" i="1"/>
  <c r="M24" i="37"/>
  <c r="L24" i="37"/>
  <c r="K21" i="37"/>
  <c r="B22" i="37"/>
  <c r="H28" i="37"/>
  <c r="I28" i="37"/>
  <c r="J28" i="37"/>
  <c r="G28" i="37"/>
  <c r="A29" i="37"/>
  <c r="O28" i="37"/>
  <c r="D25" i="37"/>
  <c r="F25" i="37"/>
  <c r="C25" i="37"/>
  <c r="M25" i="37" l="1"/>
  <c r="L25" i="37"/>
  <c r="E29" i="37"/>
  <c r="N29" i="37"/>
  <c r="K26" i="1"/>
  <c r="L26" i="1"/>
  <c r="Q26" i="1"/>
  <c r="N26" i="1"/>
  <c r="P26" i="1"/>
  <c r="M26" i="1"/>
  <c r="O26" i="1"/>
  <c r="B28" i="1"/>
  <c r="R28" i="1"/>
  <c r="K22" i="37"/>
  <c r="B23" i="37"/>
  <c r="G29" i="37"/>
  <c r="H29" i="37"/>
  <c r="I29" i="37"/>
  <c r="J29" i="37"/>
  <c r="A32" i="37"/>
  <c r="A30" i="37"/>
  <c r="D26" i="37"/>
  <c r="C26" i="37"/>
  <c r="F26" i="37"/>
  <c r="M26" i="37" l="1"/>
  <c r="L26" i="37"/>
  <c r="E32" i="37"/>
  <c r="N32" i="37"/>
  <c r="E30" i="37"/>
  <c r="N30" i="37"/>
  <c r="K27" i="1"/>
  <c r="L27" i="1"/>
  <c r="M27" i="1"/>
  <c r="P27" i="1"/>
  <c r="N27" i="1"/>
  <c r="Q27" i="1"/>
  <c r="O27" i="1"/>
  <c r="R29" i="1"/>
  <c r="B29" i="1"/>
  <c r="K23" i="37"/>
  <c r="B24" i="37"/>
  <c r="A33" i="37"/>
  <c r="H32" i="37"/>
  <c r="I32" i="37"/>
  <c r="O32" i="37"/>
  <c r="J32" i="37"/>
  <c r="G32" i="37"/>
  <c r="C32" i="37"/>
  <c r="F32" i="37"/>
  <c r="L32" i="37" s="1"/>
  <c r="D32" i="37"/>
  <c r="J30" i="37"/>
  <c r="G30" i="37"/>
  <c r="H30" i="37"/>
  <c r="I30" i="37"/>
  <c r="A31" i="37"/>
  <c r="F27" i="37"/>
  <c r="D27" i="37"/>
  <c r="C27" i="37"/>
  <c r="M32" i="37" l="1"/>
  <c r="L27" i="37"/>
  <c r="M27" i="37"/>
  <c r="E31" i="37"/>
  <c r="N31" i="37"/>
  <c r="E33" i="37"/>
  <c r="N33" i="37"/>
  <c r="L28" i="1"/>
  <c r="K28" i="1"/>
  <c r="Q28" i="1"/>
  <c r="M28" i="1"/>
  <c r="O28" i="1"/>
  <c r="N28" i="1"/>
  <c r="P28" i="1"/>
  <c r="K24" i="37"/>
  <c r="B25" i="37"/>
  <c r="H33" i="37"/>
  <c r="C33" i="37"/>
  <c r="G33" i="37"/>
  <c r="F33" i="37"/>
  <c r="M33" i="37" s="1"/>
  <c r="I33" i="37"/>
  <c r="J33" i="37"/>
  <c r="D33" i="37"/>
  <c r="A34" i="37"/>
  <c r="O33" i="37"/>
  <c r="I31" i="37"/>
  <c r="J31" i="37"/>
  <c r="G31" i="37"/>
  <c r="H31" i="37"/>
  <c r="D28" i="37"/>
  <c r="C28" i="37"/>
  <c r="F28" i="37"/>
  <c r="L33" i="37" l="1"/>
  <c r="L28" i="37"/>
  <c r="M28" i="37"/>
  <c r="E34" i="37"/>
  <c r="N34" i="37"/>
  <c r="K29" i="1"/>
  <c r="K6" i="1" s="1"/>
  <c r="L29" i="1"/>
  <c r="L6" i="1" s="1"/>
  <c r="Q29" i="1"/>
  <c r="J6" i="1" s="1"/>
  <c r="P6" i="16" s="1"/>
  <c r="O29" i="1"/>
  <c r="N6" i="16" s="1"/>
  <c r="M29" i="1"/>
  <c r="M6" i="1" s="1"/>
  <c r="L6" i="16" s="1"/>
  <c r="P29" i="1"/>
  <c r="P6" i="1" s="1"/>
  <c r="O6" i="16" s="1"/>
  <c r="N29" i="1"/>
  <c r="M6" i="16" s="1"/>
  <c r="K25" i="37"/>
  <c r="B26" i="37"/>
  <c r="C34" i="37"/>
  <c r="G34" i="37"/>
  <c r="F34" i="37"/>
  <c r="L34" i="37" s="1"/>
  <c r="J34" i="37"/>
  <c r="D34" i="37"/>
  <c r="I34" i="37"/>
  <c r="A35" i="37"/>
  <c r="H34" i="37"/>
  <c r="O34" i="37"/>
  <c r="F29" i="37"/>
  <c r="C29" i="37"/>
  <c r="O29" i="37" s="1"/>
  <c r="D29" i="37"/>
  <c r="M34" i="37" l="1"/>
  <c r="L29" i="37"/>
  <c r="M29" i="37"/>
  <c r="E35" i="37"/>
  <c r="N35" i="37"/>
  <c r="P6" i="41"/>
  <c r="O6" i="41"/>
  <c r="N6" i="41"/>
  <c r="M6" i="41"/>
  <c r="L6" i="41"/>
  <c r="K26" i="37"/>
  <c r="B27" i="37"/>
  <c r="D35" i="37"/>
  <c r="I35" i="37"/>
  <c r="A36" i="37"/>
  <c r="H35" i="37"/>
  <c r="C35" i="37"/>
  <c r="G35" i="37"/>
  <c r="J35" i="37"/>
  <c r="F35" i="37"/>
  <c r="L35" i="37" s="1"/>
  <c r="O35" i="37"/>
  <c r="D30" i="37"/>
  <c r="C30" i="37"/>
  <c r="O30" i="37" s="1"/>
  <c r="F30" i="37"/>
  <c r="M35" i="37" l="1"/>
  <c r="M30" i="37"/>
  <c r="L30" i="37"/>
  <c r="E36" i="37"/>
  <c r="N36" i="37"/>
  <c r="K27" i="37"/>
  <c r="B28" i="37"/>
  <c r="A37" i="37"/>
  <c r="I36" i="37"/>
  <c r="H36" i="37"/>
  <c r="C36" i="37"/>
  <c r="G36" i="37"/>
  <c r="D36" i="37"/>
  <c r="F36" i="37"/>
  <c r="L36" i="37" s="1"/>
  <c r="J36" i="37"/>
  <c r="A39" i="37"/>
  <c r="F31" i="37"/>
  <c r="D31" i="37"/>
  <c r="C31" i="37"/>
  <c r="O31" i="37" s="1"/>
  <c r="M36" i="37" l="1"/>
  <c r="L31" i="37"/>
  <c r="M31" i="37"/>
  <c r="E39" i="37"/>
  <c r="N39" i="37"/>
  <c r="E37" i="37"/>
  <c r="N37" i="37"/>
  <c r="K28" i="37"/>
  <c r="B29" i="37"/>
  <c r="D39" i="37"/>
  <c r="G39" i="37"/>
  <c r="A40" i="37"/>
  <c r="J39" i="37"/>
  <c r="C39" i="37"/>
  <c r="I39" i="37"/>
  <c r="F39" i="37"/>
  <c r="M39" i="37" s="1"/>
  <c r="H39" i="37"/>
  <c r="O39" i="37"/>
  <c r="C37" i="37"/>
  <c r="F37" i="37"/>
  <c r="M37" i="37" s="1"/>
  <c r="G37" i="37"/>
  <c r="D37" i="37"/>
  <c r="J37" i="37"/>
  <c r="A38" i="37"/>
  <c r="I37" i="37"/>
  <c r="H37" i="37"/>
  <c r="L39" i="37" l="1"/>
  <c r="L37" i="37"/>
  <c r="E40" i="37"/>
  <c r="N40" i="37"/>
  <c r="E38" i="37"/>
  <c r="N38" i="37"/>
  <c r="K29" i="37"/>
  <c r="B30" i="37"/>
  <c r="C38" i="37"/>
  <c r="F38" i="37"/>
  <c r="L38" i="37" s="1"/>
  <c r="H38" i="37"/>
  <c r="G38" i="37"/>
  <c r="I38" i="37"/>
  <c r="D38" i="37"/>
  <c r="J38" i="37"/>
  <c r="J40" i="37"/>
  <c r="C40" i="37"/>
  <c r="I40" i="37"/>
  <c r="F40" i="37"/>
  <c r="L40" i="37" s="1"/>
  <c r="H40" i="37"/>
  <c r="D40" i="37"/>
  <c r="A41" i="37"/>
  <c r="G40" i="37"/>
  <c r="O40" i="37"/>
  <c r="M40" i="37" l="1"/>
  <c r="M38" i="37"/>
  <c r="E41" i="37"/>
  <c r="N41" i="37"/>
  <c r="K30" i="37"/>
  <c r="B31" i="37"/>
  <c r="C41" i="37"/>
  <c r="H41" i="37"/>
  <c r="F41" i="37"/>
  <c r="L41" i="37" s="1"/>
  <c r="G41" i="37"/>
  <c r="J41" i="37"/>
  <c r="D41" i="37"/>
  <c r="A42" i="37"/>
  <c r="I41" i="37"/>
  <c r="O41" i="37"/>
  <c r="M41" i="37" l="1"/>
  <c r="E42" i="37"/>
  <c r="N42" i="37"/>
  <c r="K31" i="37"/>
  <c r="B32" i="37"/>
  <c r="C42" i="37"/>
  <c r="F42" i="37"/>
  <c r="M42" i="37" s="1"/>
  <c r="J42" i="37"/>
  <c r="D42" i="37"/>
  <c r="I42" i="37"/>
  <c r="A43" i="37"/>
  <c r="G42" i="37"/>
  <c r="H42" i="37"/>
  <c r="O42" i="37"/>
  <c r="O36" i="37"/>
  <c r="L42" i="37" l="1"/>
  <c r="E43" i="37"/>
  <c r="N43" i="37"/>
  <c r="K32" i="37"/>
  <c r="B33" i="37"/>
  <c r="D43" i="37"/>
  <c r="G43" i="37"/>
  <c r="A44" i="37"/>
  <c r="J43" i="37"/>
  <c r="C43" i="37"/>
  <c r="I43" i="37"/>
  <c r="H43" i="37"/>
  <c r="F43" i="37"/>
  <c r="L43" i="37" s="1"/>
  <c r="A46" i="37"/>
  <c r="O37" i="37"/>
  <c r="M43" i="37" l="1"/>
  <c r="E46" i="37"/>
  <c r="N46" i="37"/>
  <c r="E44" i="37"/>
  <c r="N44" i="37"/>
  <c r="K33" i="37"/>
  <c r="B34" i="37"/>
  <c r="A47" i="37"/>
  <c r="H46" i="37"/>
  <c r="C46" i="37"/>
  <c r="G46" i="37"/>
  <c r="F46" i="37"/>
  <c r="L46" i="37" s="1"/>
  <c r="J46" i="37"/>
  <c r="D46" i="37"/>
  <c r="I46" i="37"/>
  <c r="O46" i="37"/>
  <c r="J44" i="37"/>
  <c r="G44" i="37"/>
  <c r="C44" i="37"/>
  <c r="I44" i="37"/>
  <c r="D44" i="37"/>
  <c r="F44" i="37"/>
  <c r="M44" i="37" s="1"/>
  <c r="H44" i="37"/>
  <c r="A45" i="37"/>
  <c r="O38" i="37"/>
  <c r="M46" i="37" l="1"/>
  <c r="L44" i="37"/>
  <c r="E45" i="37"/>
  <c r="N45" i="37"/>
  <c r="E47" i="37"/>
  <c r="N47" i="37"/>
  <c r="K34" i="37"/>
  <c r="B35" i="37"/>
  <c r="F47" i="37"/>
  <c r="L47" i="37" s="1"/>
  <c r="G47" i="37"/>
  <c r="D47" i="37"/>
  <c r="J47" i="37"/>
  <c r="I47" i="37"/>
  <c r="H47" i="37"/>
  <c r="A48" i="37"/>
  <c r="C47" i="37"/>
  <c r="O47" i="37"/>
  <c r="F45" i="37"/>
  <c r="L45" i="37" s="1"/>
  <c r="J45" i="37"/>
  <c r="I45" i="37"/>
  <c r="D45" i="37"/>
  <c r="H45" i="37"/>
  <c r="C45" i="37"/>
  <c r="G45" i="37"/>
  <c r="M47" i="37" l="1"/>
  <c r="M45" i="37"/>
  <c r="E48" i="37"/>
  <c r="N48" i="37"/>
  <c r="K35" i="37"/>
  <c r="B36" i="37"/>
  <c r="D48" i="37"/>
  <c r="F48" i="37"/>
  <c r="M48" i="37" s="1"/>
  <c r="J48" i="37"/>
  <c r="A49" i="37"/>
  <c r="I48" i="37"/>
  <c r="H48" i="37"/>
  <c r="C48" i="37"/>
  <c r="G48" i="37"/>
  <c r="O48" i="37"/>
  <c r="L48" i="37" l="1"/>
  <c r="E49" i="37"/>
  <c r="N49" i="37"/>
  <c r="K36" i="37"/>
  <c r="B37" i="37"/>
  <c r="F49" i="37"/>
  <c r="L49" i="37" s="1"/>
  <c r="H49" i="37"/>
  <c r="I49" i="37"/>
  <c r="D49" i="37"/>
  <c r="G49" i="37"/>
  <c r="C49" i="37"/>
  <c r="A50" i="37"/>
  <c r="J49" i="37"/>
  <c r="O49" i="37"/>
  <c r="M49" i="37" l="1"/>
  <c r="E50" i="37"/>
  <c r="N50" i="37"/>
  <c r="K37" i="37"/>
  <c r="B38" i="37"/>
  <c r="C50" i="37"/>
  <c r="G50" i="37"/>
  <c r="F50" i="37"/>
  <c r="L50" i="37" s="1"/>
  <c r="J50" i="37"/>
  <c r="D50" i="37"/>
  <c r="I50" i="37"/>
  <c r="A51" i="37"/>
  <c r="H50" i="37"/>
  <c r="A53" i="37"/>
  <c r="M50" i="37" l="1"/>
  <c r="K38" i="37"/>
  <c r="B39" i="37"/>
  <c r="E53" i="37"/>
  <c r="N53" i="37"/>
  <c r="E51" i="37"/>
  <c r="N51" i="37"/>
  <c r="D51" i="37"/>
  <c r="A52" i="37"/>
  <c r="I51" i="37"/>
  <c r="C51" i="37"/>
  <c r="H51" i="37"/>
  <c r="F51" i="37"/>
  <c r="L51" i="37" s="1"/>
  <c r="G51" i="37"/>
  <c r="J51" i="37"/>
  <c r="H53" i="37"/>
  <c r="G53" i="37"/>
  <c r="A54" i="37"/>
  <c r="J53" i="37"/>
  <c r="O53" i="37"/>
  <c r="I53" i="37"/>
  <c r="O43" i="37"/>
  <c r="M51" i="37" l="1"/>
  <c r="K39" i="37"/>
  <c r="B40" i="37"/>
  <c r="E54" i="37"/>
  <c r="N54" i="37"/>
  <c r="E52" i="37"/>
  <c r="N52" i="37"/>
  <c r="J52" i="37"/>
  <c r="I52" i="37"/>
  <c r="C52" i="37"/>
  <c r="H52" i="37"/>
  <c r="D52" i="37"/>
  <c r="F52" i="37"/>
  <c r="L52" i="37" s="1"/>
  <c r="G52" i="37"/>
  <c r="I54" i="37"/>
  <c r="O54" i="37"/>
  <c r="G54" i="37"/>
  <c r="H54" i="37"/>
  <c r="A55" i="37"/>
  <c r="J54" i="37"/>
  <c r="O44" i="37"/>
  <c r="M52" i="37" l="1"/>
  <c r="K40" i="37"/>
  <c r="B41" i="37"/>
  <c r="E55" i="37"/>
  <c r="N55" i="37"/>
  <c r="I55" i="37"/>
  <c r="H55" i="37"/>
  <c r="O55" i="37"/>
  <c r="G55" i="37"/>
  <c r="A56" i="37"/>
  <c r="J55" i="37"/>
  <c r="O45" i="37"/>
  <c r="K41" i="37" l="1"/>
  <c r="B42" i="37"/>
  <c r="E56" i="37"/>
  <c r="N56" i="37"/>
  <c r="H56" i="37"/>
  <c r="G56" i="37"/>
  <c r="O56" i="37"/>
  <c r="J56" i="37"/>
  <c r="A57" i="37"/>
  <c r="I56" i="37"/>
  <c r="K42" i="37" l="1"/>
  <c r="B43" i="37"/>
  <c r="E57" i="37"/>
  <c r="N57" i="37"/>
  <c r="I57" i="37"/>
  <c r="G57" i="37"/>
  <c r="J57" i="37"/>
  <c r="A58" i="37"/>
  <c r="H57" i="37"/>
  <c r="K43" i="37" l="1"/>
  <c r="B44" i="37"/>
  <c r="E58" i="37"/>
  <c r="N58" i="37"/>
  <c r="I58" i="37"/>
  <c r="H58" i="37"/>
  <c r="A59" i="37"/>
  <c r="G58" i="37"/>
  <c r="J58" i="37"/>
  <c r="K44" i="37" l="1"/>
  <c r="B45" i="37"/>
  <c r="E59" i="37"/>
  <c r="N59" i="37"/>
  <c r="G59" i="37"/>
  <c r="J59" i="37"/>
  <c r="I59" i="37"/>
  <c r="H59" i="37"/>
  <c r="A67" i="37"/>
  <c r="K45" i="37" l="1"/>
  <c r="B46" i="37"/>
  <c r="E67" i="37"/>
  <c r="N67" i="37"/>
  <c r="G67" i="37"/>
  <c r="J67" i="37"/>
  <c r="I67" i="37"/>
  <c r="H67" i="37"/>
  <c r="O67" i="37"/>
  <c r="A68" i="37"/>
  <c r="O50" i="37"/>
  <c r="K46" i="37" l="1"/>
  <c r="B47" i="37"/>
  <c r="E68" i="37"/>
  <c r="N68" i="37"/>
  <c r="J68" i="37"/>
  <c r="A69" i="37"/>
  <c r="I68" i="37"/>
  <c r="H68" i="37"/>
  <c r="G68" i="37"/>
  <c r="O68" i="37"/>
  <c r="O51" i="37"/>
  <c r="K47" i="37" l="1"/>
  <c r="B48" i="37"/>
  <c r="E69" i="37"/>
  <c r="N69" i="37"/>
  <c r="J69" i="37"/>
  <c r="O69" i="37"/>
  <c r="H69" i="37"/>
  <c r="I69" i="37"/>
  <c r="A70" i="37"/>
  <c r="G69" i="37"/>
  <c r="O52" i="37"/>
  <c r="K48" i="37" l="1"/>
  <c r="B49" i="37"/>
  <c r="E70" i="37"/>
  <c r="N70" i="37"/>
  <c r="I70" i="37"/>
  <c r="O70" i="37"/>
  <c r="G70" i="37"/>
  <c r="H70" i="37"/>
  <c r="A71" i="37"/>
  <c r="J70" i="37"/>
  <c r="F53" i="37"/>
  <c r="C53" i="37"/>
  <c r="D53" i="37"/>
  <c r="L53" i="37" l="1"/>
  <c r="M53" i="37"/>
  <c r="K49" i="37"/>
  <c r="B50" i="37"/>
  <c r="E71" i="37"/>
  <c r="N71" i="37"/>
  <c r="G71" i="37"/>
  <c r="A72" i="37"/>
  <c r="H71" i="37"/>
  <c r="J71" i="37"/>
  <c r="I71" i="37"/>
  <c r="A74" i="37"/>
  <c r="C54" i="37"/>
  <c r="F54" i="37"/>
  <c r="D54" i="37"/>
  <c r="M54" i="37" l="1"/>
  <c r="L54" i="37"/>
  <c r="K50" i="37"/>
  <c r="B51" i="37"/>
  <c r="E74" i="37"/>
  <c r="N74" i="37"/>
  <c r="E72" i="37"/>
  <c r="N72" i="37"/>
  <c r="H74" i="37"/>
  <c r="G74" i="37"/>
  <c r="O74" i="37"/>
  <c r="I74" i="37"/>
  <c r="A75" i="37"/>
  <c r="J74" i="37"/>
  <c r="J72" i="37"/>
  <c r="A73" i="37"/>
  <c r="I72" i="37"/>
  <c r="H72" i="37"/>
  <c r="G72" i="37"/>
  <c r="F55" i="37"/>
  <c r="D55" i="37"/>
  <c r="C55" i="37"/>
  <c r="L55" i="37" l="1"/>
  <c r="M55" i="37"/>
  <c r="K51" i="37"/>
  <c r="B52" i="37"/>
  <c r="E75" i="37"/>
  <c r="N75" i="37"/>
  <c r="E73" i="37"/>
  <c r="N73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F56" i="37"/>
  <c r="M56" i="37" l="1"/>
  <c r="L56" i="37"/>
  <c r="K52" i="37"/>
  <c r="B53" i="37"/>
  <c r="E76" i="37"/>
  <c r="N76" i="37"/>
  <c r="J76" i="37"/>
  <c r="A77" i="37"/>
  <c r="I76" i="37"/>
  <c r="O76" i="37"/>
  <c r="H76" i="37"/>
  <c r="G76" i="37"/>
  <c r="F57" i="37"/>
  <c r="D57" i="37"/>
  <c r="C57" i="37"/>
  <c r="O57" i="37" s="1"/>
  <c r="M57" i="37" l="1"/>
  <c r="L57" i="37"/>
  <c r="K53" i="37"/>
  <c r="B54" i="37"/>
  <c r="E77" i="37"/>
  <c r="N77" i="37"/>
  <c r="I77" i="37"/>
  <c r="A78" i="37"/>
  <c r="H77" i="37"/>
  <c r="G77" i="37"/>
  <c r="J77" i="37"/>
  <c r="O77" i="37"/>
  <c r="D58" i="37"/>
  <c r="C58" i="37"/>
  <c r="O58" i="37" s="1"/>
  <c r="F58" i="37"/>
  <c r="K54" i="37" l="1"/>
  <c r="B55" i="37"/>
  <c r="M58" i="37"/>
  <c r="L58" i="37"/>
  <c r="E78" i="37"/>
  <c r="N78" i="37"/>
  <c r="J78" i="37"/>
  <c r="I78" i="37"/>
  <c r="H78" i="37"/>
  <c r="A79" i="37"/>
  <c r="G78" i="37"/>
  <c r="A81" i="37"/>
  <c r="F59" i="37"/>
  <c r="D59" i="37"/>
  <c r="C59" i="37"/>
  <c r="O59" i="37" s="1"/>
  <c r="M59" i="37" l="1"/>
  <c r="L59" i="37"/>
  <c r="K55" i="37"/>
  <c r="B56" i="37"/>
  <c r="E81" i="37"/>
  <c r="N81" i="37"/>
  <c r="E79" i="37"/>
  <c r="N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K56" i="37" l="1"/>
  <c r="B57" i="37"/>
  <c r="E80" i="37"/>
  <c r="N80" i="37"/>
  <c r="E82" i="37"/>
  <c r="N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K57" i="37" l="1"/>
  <c r="B58" i="37"/>
  <c r="E83" i="37"/>
  <c r="N83" i="37"/>
  <c r="G83" i="37"/>
  <c r="A84" i="37"/>
  <c r="J83" i="37"/>
  <c r="I83" i="37"/>
  <c r="H83" i="37"/>
  <c r="O83" i="37"/>
  <c r="C62" i="37"/>
  <c r="F62" i="37"/>
  <c r="B62" i="37"/>
  <c r="K62" i="37" s="1"/>
  <c r="D62" i="37"/>
  <c r="K58" i="37" l="1"/>
  <c r="B59" i="37"/>
  <c r="K59" i="37" s="1"/>
  <c r="E84" i="37"/>
  <c r="N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G95" i="37"/>
  <c r="A96" i="37"/>
  <c r="J95" i="37"/>
  <c r="I95" i="37"/>
  <c r="H95" i="37"/>
  <c r="O95" i="37"/>
  <c r="C67" i="37"/>
  <c r="B67" i="37"/>
  <c r="K67" i="37" s="1"/>
  <c r="D67" i="37"/>
  <c r="F67" i="37"/>
  <c r="M67" i="37" l="1"/>
  <c r="L67" i="37"/>
  <c r="E96" i="37"/>
  <c r="N96" i="37"/>
  <c r="J96" i="37"/>
  <c r="A97" i="37"/>
  <c r="I96" i="37"/>
  <c r="H96" i="37"/>
  <c r="G96" i="37"/>
  <c r="O96" i="37"/>
  <c r="F68" i="37"/>
  <c r="B68" i="37"/>
  <c r="K68" i="37" s="1"/>
  <c r="D68" i="37"/>
  <c r="C68" i="37"/>
  <c r="M68" i="37" l="1"/>
  <c r="L68" i="37"/>
  <c r="E97" i="37"/>
  <c r="N97" i="37"/>
  <c r="J97" i="37"/>
  <c r="O97" i="37"/>
  <c r="I97" i="37"/>
  <c r="A98" i="37"/>
  <c r="H97" i="37"/>
  <c r="G97" i="37"/>
  <c r="D69" i="37"/>
  <c r="C69" i="37"/>
  <c r="F69" i="37"/>
  <c r="B69" i="37"/>
  <c r="K69" i="37" s="1"/>
  <c r="M69" i="37" l="1"/>
  <c r="L69" i="37"/>
  <c r="E98" i="37"/>
  <c r="N98" i="37"/>
  <c r="I98" i="37"/>
  <c r="O98" i="37"/>
  <c r="H98" i="37"/>
  <c r="A99" i="37"/>
  <c r="G98" i="37"/>
  <c r="J98" i="37"/>
  <c r="B70" i="37"/>
  <c r="K70" i="37" s="1"/>
  <c r="F70" i="37"/>
  <c r="D70" i="37"/>
  <c r="C70" i="37"/>
  <c r="M70" i="37" l="1"/>
  <c r="L70" i="37"/>
  <c r="E99" i="37"/>
  <c r="N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M71" i="37" l="1"/>
  <c r="L71" i="37"/>
  <c r="E102" i="37"/>
  <c r="N102" i="37"/>
  <c r="E100" i="37"/>
  <c r="N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M72" i="37" l="1"/>
  <c r="L72" i="37"/>
  <c r="E101" i="37"/>
  <c r="N101" i="37"/>
  <c r="E103" i="37"/>
  <c r="N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M73" i="37" l="1"/>
  <c r="L73" i="37"/>
  <c r="E104" i="37"/>
  <c r="N104" i="37"/>
  <c r="J104" i="37"/>
  <c r="A105" i="37"/>
  <c r="I104" i="37"/>
  <c r="G104" i="37"/>
  <c r="O104" i="37"/>
  <c r="H104" i="37"/>
  <c r="C74" i="37"/>
  <c r="F74" i="37"/>
  <c r="D74" i="37"/>
  <c r="B74" i="37"/>
  <c r="K74" i="37" s="1"/>
  <c r="M74" i="37" l="1"/>
  <c r="L74" i="37"/>
  <c r="E105" i="37"/>
  <c r="N105" i="37"/>
  <c r="I105" i="37"/>
  <c r="A106" i="37"/>
  <c r="H105" i="37"/>
  <c r="G105" i="37"/>
  <c r="J105" i="37"/>
  <c r="O105" i="37"/>
  <c r="B75" i="37"/>
  <c r="K75" i="37" s="1"/>
  <c r="C75" i="37"/>
  <c r="F75" i="37"/>
  <c r="D75" i="37"/>
  <c r="M75" i="37" l="1"/>
  <c r="L75" i="37"/>
  <c r="E106" i="37"/>
  <c r="N106" i="37"/>
  <c r="J106" i="37"/>
  <c r="I106" i="37"/>
  <c r="H106" i="37"/>
  <c r="A107" i="37"/>
  <c r="G106" i="37"/>
  <c r="A109" i="37"/>
  <c r="F76" i="37"/>
  <c r="C76" i="37"/>
  <c r="B76" i="37"/>
  <c r="K76" i="37" s="1"/>
  <c r="D76" i="37"/>
  <c r="M76" i="37" l="1"/>
  <c r="L76" i="37"/>
  <c r="E109" i="37"/>
  <c r="N109" i="37"/>
  <c r="E107" i="37"/>
  <c r="N107" i="37"/>
  <c r="L109" i="37"/>
  <c r="M109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M77" i="37" l="1"/>
  <c r="L77" i="37"/>
  <c r="E108" i="37"/>
  <c r="N108" i="37"/>
  <c r="E110" i="37"/>
  <c r="N110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M78" i="37" l="1"/>
  <c r="L78" i="37"/>
  <c r="E111" i="37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M79" i="37" l="1"/>
  <c r="L79" i="37"/>
  <c r="E112" i="37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L80" i="37" l="1"/>
  <c r="M80" i="37"/>
  <c r="E113" i="37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M81" i="37" l="1"/>
  <c r="L81" i="37"/>
  <c r="E114" i="37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M82" i="37" l="1"/>
  <c r="L82" i="37"/>
  <c r="E115" i="37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M83" i="37" l="1"/>
  <c r="L83" i="37"/>
  <c r="E123" i="37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M84" i="37" l="1"/>
  <c r="L84" i="37"/>
  <c r="E124" i="37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M85" i="37" l="1"/>
  <c r="L85" i="37"/>
  <c r="E125" i="37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M86" i="37" l="1"/>
  <c r="L86" i="37"/>
  <c r="E126" i="37"/>
  <c r="N126" i="37"/>
  <c r="L126" i="37"/>
  <c r="M126" i="37"/>
  <c r="I126" i="37"/>
  <c r="A127" i="37"/>
  <c r="A130" i="37" s="1"/>
  <c r="H126" i="37"/>
  <c r="O126" i="37"/>
  <c r="G126" i="37"/>
  <c r="J126" i="37"/>
  <c r="F87" i="37"/>
  <c r="D87" i="37"/>
  <c r="C87" i="37"/>
  <c r="O87" i="37" s="1"/>
  <c r="B87" i="37"/>
  <c r="K87" i="37" s="1"/>
  <c r="M87" i="37" l="1"/>
  <c r="L87" i="37"/>
  <c r="E127" i="37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M95" i="37" l="1"/>
  <c r="L95" i="37"/>
  <c r="E140" i="37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L96" i="37" l="1"/>
  <c r="M96" i="37"/>
  <c r="E141" i="37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L97" i="37" l="1"/>
  <c r="M97" i="37"/>
  <c r="E142" i="37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L98" i="37" l="1"/>
  <c r="M98" i="37"/>
  <c r="E143" i="37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L99" i="37" l="1"/>
  <c r="M99" i="37"/>
  <c r="E151" i="37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L100" i="37" l="1"/>
  <c r="M100" i="37"/>
  <c r="E152" i="37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L101" i="37" l="1"/>
  <c r="M101" i="37"/>
  <c r="E153" i="37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M102" i="37" l="1"/>
  <c r="L102" i="37"/>
  <c r="E154" i="37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M103" i="37" l="1"/>
  <c r="L103" i="37"/>
  <c r="E155" i="37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M104" i="37" l="1"/>
  <c r="L104" i="37"/>
  <c r="E156" i="37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M105" i="37" l="1"/>
  <c r="L105" i="37"/>
  <c r="E159" i="37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M106" i="37" l="1"/>
  <c r="L106" i="37"/>
  <c r="E160" i="37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M107" i="37" l="1"/>
  <c r="L107" i="37"/>
  <c r="E161" i="37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M108" i="37" l="1"/>
  <c r="L108" i="37"/>
  <c r="E162" i="37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A214" i="37" s="1"/>
  <c r="G210" i="37"/>
  <c r="J210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 s="1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sharedStrings.xml><?xml version="1.0" encoding="utf-8"?>
<sst xmlns="http://schemas.openxmlformats.org/spreadsheetml/2006/main" count="1350" uniqueCount="1040">
  <si>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</si>
  <si>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</si>
  <si>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</si>
  <si>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</si>
  <si>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</si>
  <si>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</si>
  <si>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</si>
  <si>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</si>
  <si>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</si>
  <si>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</si>
  <si>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</si>
  <si>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</si>
  <si>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</si>
  <si>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</si>
  <si>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</si>
  <si>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</si>
  <si>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</si>
  <si>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</si>
  <si>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</si>
  <si>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</si>
  <si>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</si>
  <si>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</si>
  <si>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</si>
  <si>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</si>
  <si>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</si>
  <si>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</si>
  <si>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</si>
  <si>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</si>
  <si>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</si>
  <si>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</si>
  <si>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</si>
  <si>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</si>
  <si>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</si>
  <si>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</si>
  <si>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</si>
  <si>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</si>
  <si>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</si>
  <si>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</si>
  <si>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</si>
  <si>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</si>
  <si>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</si>
  <si>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</si>
  <si>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</si>
  <si>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</si>
  <si>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</si>
  <si>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</si>
  <si>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</si>
  <si>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</si>
  <si>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</si>
  <si>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</si>
  <si>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</si>
  <si>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</si>
  <si>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</si>
  <si>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</si>
  <si>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</si>
  <si>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</si>
  <si>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</si>
  <si>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</si>
  <si>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</si>
  <si>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</si>
  <si>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</si>
  <si>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</si>
  <si>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</si>
  <si>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</si>
  <si>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</si>
  <si>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</si>
  <si>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</si>
  <si>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</si>
  <si>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</si>
  <si>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</si>
  <si>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</si>
  <si>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</si>
  <si>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</si>
  <si>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</si>
  <si>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</si>
  <si>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</si>
  <si>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</si>
  <si>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</si>
  <si>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</si>
  <si>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</si>
  <si>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</si>
  <si>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</si>
  <si>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</si>
  <si>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</si>
  <si>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</si>
  <si>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</si>
  <si>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</si>
  <si>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</si>
  <si>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</si>
  <si>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</si>
  <si>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</si>
  <si>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</si>
  <si>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</si>
  <si>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</si>
  <si>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</si>
  <si>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</si>
  <si>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</si>
  <si>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</si>
  <si>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</si>
  <si>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</si>
  <si>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</si>
  <si>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</si>
  <si>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</si>
  <si>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</si>
  <si>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</si>
  <si>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</si>
  <si>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</si>
  <si>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</si>
  <si>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</si>
  <si>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</si>
  <si>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</si>
  <si>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</si>
  <si>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</si>
  <si>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</si>
  <si>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</si>
  <si>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</si>
  <si>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</si>
  <si>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</si>
  <si>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</si>
  <si>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</si>
  <si>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</si>
  <si>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</si>
  <si>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</si>
  <si>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</si>
  <si>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</si>
  <si>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</si>
  <si>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</si>
  <si>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</si>
  <si>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</si>
  <si>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</si>
  <si>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</si>
  <si>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</si>
  <si>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</si>
  <si>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</si>
  <si>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</si>
  <si>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</si>
  <si>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</si>
  <si>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</si>
  <si>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</si>
  <si>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</si>
  <si>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</si>
  <si>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</si>
  <si>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</si>
  <si>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</si>
  <si>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</si>
  <si>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</si>
  <si>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</si>
  <si>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</si>
  <si>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</si>
  <si>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</si>
  <si>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</si>
  <si>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</si>
  <si>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</si>
  <si>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</si>
  <si>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</si>
  <si>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</si>
  <si>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</si>
  <si>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</si>
  <si>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</si>
  <si>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</si>
  <si>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</si>
  <si>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</si>
  <si>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</si>
  <si>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</si>
  <si>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</si>
  <si>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</si>
  <si>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</si>
  <si>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</si>
  <si>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</si>
  <si>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</si>
  <si>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</si>
  <si>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</si>
  <si>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</si>
  <si>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</si>
  <si>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</si>
  <si>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</si>
  <si>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</si>
  <si>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</si>
  <si>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</si>
  <si>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</si>
  <si>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</si>
  <si>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</si>
  <si>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</si>
  <si>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</si>
  <si>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</si>
  <si>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</si>
  <si>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</si>
  <si>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</si>
  <si>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</si>
  <si>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</si>
  <si>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</si>
  <si>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</si>
  <si>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</si>
  <si>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</si>
  <si>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</si>
  <si>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</si>
  <si>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</si>
  <si>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</si>
  <si>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</si>
  <si>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</si>
  <si>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</si>
  <si>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</si>
  <si>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</si>
  <si>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</si>
  <si>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</si>
  <si>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</si>
  <si>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</si>
  <si>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</si>
  <si>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</si>
  <si>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</si>
  <si>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</si>
  <si>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</si>
  <si>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</si>
  <si>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</si>
  <si>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</si>
  <si>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</si>
  <si>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</si>
  <si>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</si>
  <si>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</si>
  <si>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</si>
  <si>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</si>
  <si>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</si>
  <si>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</si>
  <si>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</si>
  <si>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</si>
  <si>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</si>
  <si>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</si>
  <si>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</si>
  <si>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</si>
  <si>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</si>
  <si>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</si>
  <si>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</si>
  <si>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</si>
  <si>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</si>
  <si>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</si>
  <si>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</si>
  <si>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</si>
  <si>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</si>
  <si>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</si>
  <si>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</si>
  <si>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</si>
  <si>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</si>
  <si>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</si>
  <si>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</si>
  <si>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</si>
  <si>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</si>
  <si>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</si>
  <si>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</si>
  <si>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</si>
  <si>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</si>
  <si>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</si>
  <si>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</si>
  <si>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</si>
  <si>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</si>
  <si>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</si>
  <si>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</si>
  <si>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</si>
  <si>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</si>
  <si>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</si>
  <si>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</si>
  <si>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</si>
  <si>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</si>
  <si>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</si>
  <si>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</si>
  <si>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</si>
  <si>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</si>
  <si>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</si>
  <si>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</si>
  <si>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</si>
  <si>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</si>
  <si>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</si>
  <si>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</si>
  <si>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</si>
  <si>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</si>
  <si>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</si>
  <si>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</si>
  <si>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</si>
  <si>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</si>
  <si>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</si>
  <si>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</si>
  <si>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</si>
  <si>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</si>
  <si>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</si>
  <si>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</si>
  <si>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</si>
  <si>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</si>
  <si>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</si>
  <si>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</si>
  <si>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</si>
  <si>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</si>
  <si>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</si>
  <si>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</si>
  <si>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</si>
  <si>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</si>
  <si>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</si>
  <si>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</si>
  <si>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</si>
  <si>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</si>
  <si>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</si>
  <si>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</si>
  <si>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</si>
  <si>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</si>
  <si>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</si>
  <si>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</si>
  <si>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</si>
  <si>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</si>
  <si>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</si>
  <si>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</si>
  <si>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</si>
  <si>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</si>
  <si>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</si>
  <si>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</si>
  <si>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</si>
  <si>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</si>
  <si>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</si>
  <si>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</si>
  <si>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</si>
  <si>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</si>
  <si>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</si>
  <si>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</si>
  <si>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</si>
  <si>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</si>
  <si>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</si>
  <si>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</si>
  <si>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</si>
  <si>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</si>
  <si>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</si>
  <si>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</si>
  <si>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</si>
  <si>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</si>
  <si>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</si>
  <si>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</si>
  <si>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</si>
  <si>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</si>
  <si>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</si>
  <si>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</si>
  <si>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</si>
  <si>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</si>
  <si>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</si>
  <si>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</si>
  <si>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</si>
  <si>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</si>
  <si>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</si>
  <si>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</si>
  <si>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</si>
  <si>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</si>
  <si>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</si>
  <si>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</si>
  <si>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</si>
  <si>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</si>
  <si>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</si>
  <si>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</si>
  <si>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</si>
  <si>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</si>
  <si>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</si>
  <si>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</si>
  <si>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</si>
  <si>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</si>
  <si>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</si>
  <si>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</si>
  <si>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</si>
  <si>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</si>
  <si>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</si>
  <si>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</si>
  <si>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</si>
  <si>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</si>
  <si>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</si>
  <si>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</si>
  <si>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</si>
  <si>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</si>
  <si>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</si>
  <si>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</si>
  <si>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</si>
  <si>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</si>
  <si>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</si>
  <si>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</si>
  <si>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</si>
  <si>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</si>
  <si>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</si>
  <si>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</si>
  <si>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</si>
  <si>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</si>
  <si>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</si>
  <si>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</si>
  <si>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</si>
  <si>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</si>
  <si>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</si>
  <si>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</si>
  <si>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</si>
  <si>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</si>
  <si>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</si>
  <si>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</si>
  <si>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</si>
  <si>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</si>
  <si>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</si>
  <si>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</si>
  <si>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</si>
  <si>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</si>
  <si>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</si>
  <si>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</si>
  <si>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</si>
  <si>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</si>
  <si>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</si>
  <si>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</si>
  <si>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</si>
  <si>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</si>
  <si>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</si>
  <si>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</si>
  <si>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</si>
  <si>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</si>
  <si>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</si>
  <si>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</si>
  <si>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</si>
  <si>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</si>
  <si>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</si>
  <si>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</si>
  <si>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</si>
  <si>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</si>
  <si>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</si>
  <si>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</si>
  <si>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</si>
  <si>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</si>
  <si>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</si>
  <si>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</si>
  <si>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</si>
  <si>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</si>
  <si>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</si>
  <si>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</si>
  <si>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</si>
  <si>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</si>
  <si>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</si>
  <si>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</si>
  <si>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</si>
  <si>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</si>
  <si>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</si>
  <si>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</si>
  <si>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</si>
  <si>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</si>
  <si>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</si>
  <si>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</si>
  <si>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</si>
  <si>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</si>
  <si>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</si>
  <si>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</si>
  <si>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</si>
  <si>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</si>
  <si>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</si>
  <si>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</si>
  <si>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</si>
  <si>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</si>
  <si>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</si>
  <si>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</si>
  <si>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</si>
  <si>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</si>
  <si>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</si>
  <si>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</si>
  <si>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</si>
  <si>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</si>
  <si>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</si>
  <si>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</si>
  <si>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</si>
  <si>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</si>
  <si>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</si>
  <si>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</si>
  <si>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</si>
  <si>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</si>
  <si>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</si>
  <si>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</si>
  <si>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</si>
  <si>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</si>
  <si>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</si>
  <si>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</si>
  <si>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</si>
  <si>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</si>
  <si>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</si>
  <si>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</si>
  <si>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</si>
  <si>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</si>
  <si>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</si>
  <si>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</si>
  <si>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</si>
  <si>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</si>
  <si>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</si>
  <si>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</si>
  <si>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</si>
  <si>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</si>
  <si>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</si>
  <si>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</si>
  <si>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</si>
  <si>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</si>
  <si>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</si>
  <si>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</si>
  <si>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</si>
  <si>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</si>
  <si>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</si>
  <si>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</si>
  <si>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</si>
  <si>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</si>
  <si>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</si>
  <si>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</si>
  <si>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</si>
  <si>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</si>
  <si>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</si>
  <si>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</si>
  <si>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</si>
  <si>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</si>
  <si>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</si>
  <si>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</si>
  <si>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</si>
  <si>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</si>
  <si>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</si>
  <si>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</si>
  <si>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</si>
  <si>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</si>
  <si>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</si>
  <si>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</si>
  <si>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</si>
  <si>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</si>
  <si>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</si>
  <si>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</si>
  <si>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</si>
  <si>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</si>
  <si>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</si>
  <si>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</si>
  <si>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</si>
  <si>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</si>
  <si>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</si>
  <si>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</si>
  <si>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</si>
  <si>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</si>
  <si>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</si>
  <si>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</si>
  <si>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</si>
  <si>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</si>
  <si>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</si>
  <si>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</si>
  <si>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</si>
  <si>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</si>
  <si>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</si>
  <si>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</si>
  <si>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</si>
  <si>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</si>
  <si>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</si>
  <si>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</si>
  <si>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</si>
  <si>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</si>
  <si>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</si>
  <si>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</si>
  <si>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</si>
  <si>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</si>
  <si>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</si>
  <si>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</si>
  <si>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</si>
  <si>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</si>
  <si>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</si>
  <si>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</si>
  <si>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</si>
  <si>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</si>
  <si>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</si>
  <si>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</si>
  <si>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</si>
  <si>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</si>
  <si>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</si>
  <si>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</si>
  <si>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</si>
  <si>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</si>
  <si>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</si>
  <si>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</si>
  <si>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</si>
  <si>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</si>
  <si>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</si>
  <si>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</si>
  <si>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</si>
  <si>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</si>
  <si>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</si>
  <si>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</si>
  <si>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</si>
  <si>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</si>
  <si>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</si>
  <si>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</si>
  <si>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</si>
  <si>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</si>
  <si>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</si>
  <si>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</si>
  <si>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</si>
  <si>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</si>
  <si>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</si>
  <si>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</si>
  <si>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</si>
  <si>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</si>
  <si>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</si>
  <si>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</si>
  <si>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</si>
  <si>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</si>
  <si>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</si>
  <si>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</si>
  <si>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</si>
  <si>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</si>
  <si>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</si>
  <si>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</si>
  <si>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</si>
  <si>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</si>
  <si>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</si>
  <si>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</si>
  <si>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</si>
  <si>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</si>
  <si>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</si>
  <si>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</si>
  <si>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</si>
  <si>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</si>
  <si>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</si>
  <si>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</si>
  <si>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</si>
  <si>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</si>
  <si>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</si>
  <si>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</si>
  <si>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</si>
  <si>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</si>
  <si>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</si>
  <si>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</si>
  <si>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</si>
  <si>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</si>
  <si>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</si>
  <si>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</si>
  <si>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</si>
  <si>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</si>
  <si>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</si>
  <si>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</si>
  <si>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</si>
  <si>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</si>
  <si>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</si>
  <si>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</si>
  <si>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</si>
  <si>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</si>
  <si>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</si>
  <si>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</si>
  <si>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</si>
  <si>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</si>
  <si>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</si>
  <si>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</si>
  <si>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</si>
  <si>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</si>
  <si>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</si>
  <si>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</si>
  <si>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</si>
  <si>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</si>
  <si>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</si>
  <si>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</si>
  <si>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</si>
  <si>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</si>
  <si>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</si>
  <si>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</si>
  <si>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</si>
  <si>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</si>
  <si>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</si>
  <si>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</si>
  <si>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</si>
  <si>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</si>
  <si>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</si>
  <si>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</si>
  <si>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</si>
  <si>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</si>
  <si>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</si>
  <si>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</si>
  <si>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</si>
  <si>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</si>
  <si>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</si>
  <si>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</si>
  <si>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</si>
  <si>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</si>
  <si>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</si>
  <si>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</si>
  <si>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</si>
  <si>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</si>
  <si>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</si>
  <si>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</si>
  <si>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</si>
  <si>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</si>
  <si>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</si>
  <si>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</si>
  <si>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</si>
  <si>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</si>
  <si>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</si>
  <si>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</si>
  <si>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</si>
  <si>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</si>
  <si>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</si>
  <si>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</si>
  <si>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</si>
  <si>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</si>
  <si>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</si>
  <si>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</si>
  <si>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</si>
  <si>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</si>
  <si>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</si>
  <si>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</si>
  <si>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</si>
  <si>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</si>
  <si>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</si>
  <si>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</si>
  <si>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</si>
  <si>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</si>
  <si>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</si>
  <si>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</si>
  <si>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</si>
  <si>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</si>
  <si>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</si>
  <si>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</si>
  <si>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</si>
  <si>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</si>
  <si>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</si>
  <si>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</si>
  <si>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</si>
  <si>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</si>
  <si>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</si>
  <si>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</si>
  <si>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</si>
  <si>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</si>
  <si>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</si>
  <si>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</si>
  <si>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</si>
  <si>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</si>
  <si>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</si>
  <si>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</si>
  <si>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</si>
  <si>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</si>
  <si>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</si>
  <si>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</si>
  <si>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</si>
  <si>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</si>
  <si>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</si>
  <si>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</si>
  <si>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</si>
  <si>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</si>
  <si>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</si>
  <si>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</si>
  <si>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</si>
  <si>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</si>
  <si>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</si>
  <si>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</si>
  <si>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</si>
  <si>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</si>
  <si>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</si>
  <si>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</si>
  <si>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</si>
  <si>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</si>
  <si>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</si>
  <si>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</si>
  <si>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</si>
  <si>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</si>
  <si>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</si>
  <si>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</si>
  <si>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</si>
  <si>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</si>
  <si>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</si>
  <si>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</si>
  <si>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</si>
  <si>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</si>
  <si>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</si>
  <si>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</si>
  <si>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</si>
  <si>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</si>
  <si>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</si>
  <si>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</si>
  <si>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</si>
  <si>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</si>
  <si>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</si>
  <si>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</si>
  <si>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</si>
  <si>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</si>
  <si>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</si>
  <si>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</si>
  <si>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</si>
  <si>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</si>
  <si>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</si>
  <si>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</si>
  <si>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</si>
  <si>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</si>
  <si>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</si>
  <si>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</si>
  <si>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</si>
  <si>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</si>
  <si>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</si>
  <si>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</si>
  <si>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</si>
  <si>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</si>
  <si>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</si>
  <si>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</si>
  <si>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</si>
  <si>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</si>
  <si>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</si>
  <si>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</si>
  <si>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</si>
  <si>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</si>
  <si>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</si>
  <si>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</si>
  <si>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</si>
  <si>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</si>
  <si>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</si>
  <si>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</si>
  <si>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</si>
  <si>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</si>
  <si>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</si>
  <si>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</si>
  <si>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</si>
  <si>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</si>
  <si>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</si>
  <si>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</si>
  <si>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</si>
  <si>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</si>
  <si>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</si>
  <si>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</si>
  <si>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</si>
  <si>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</si>
  <si>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</si>
  <si>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</si>
  <si>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</si>
  <si>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</si>
  <si>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</si>
  <si>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</si>
  <si>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</si>
  <si>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</si>
  <si>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</si>
  <si>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</si>
  <si>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</si>
  <si>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</si>
  <si>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</si>
  <si>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</si>
  <si>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</si>
  <si>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</si>
  <si>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</si>
  <si>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</si>
  <si>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</si>
  <si>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</si>
  <si>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</si>
  <si>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</si>
  <si>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</si>
  <si>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</si>
  <si>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</si>
  <si>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</si>
  <si>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</si>
  <si>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</si>
  <si>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</si>
  <si>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</si>
  <si>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</si>
  <si>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</si>
  <si>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</si>
  <si>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</si>
  <si>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</si>
  <si>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</si>
  <si>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</si>
  <si>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</si>
  <si>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</si>
  <si>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</si>
  <si>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</si>
  <si>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</si>
  <si>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</si>
  <si>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</si>
  <si>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</si>
  <si>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</si>
  <si>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</si>
  <si>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</si>
  <si>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</si>
  <si>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</si>
  <si>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</si>
  <si>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</si>
  <si>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</si>
  <si>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</si>
  <si>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</si>
  <si>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</si>
  <si>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</si>
  <si>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</si>
  <si>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</si>
  <si>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</si>
  <si>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</si>
  <si>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</si>
  <si>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</si>
  <si>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</si>
  <si>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</si>
  <si>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</si>
  <si>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</si>
  <si>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</si>
  <si>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</si>
  <si>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</si>
  <si>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</si>
  <si>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</si>
  <si>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</si>
  <si>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</si>
  <si>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</si>
  <si>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</si>
  <si>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</si>
  <si>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</si>
  <si>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</si>
  <si>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</si>
  <si>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</si>
  <si>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</si>
  <si>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</si>
  <si>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</si>
  <si>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</si>
  <si>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</si>
  <si>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</si>
  <si>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</si>
  <si>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</si>
  <si>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</si>
  <si>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</si>
  <si>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</si>
  <si>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</si>
  <si>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</si>
  <si>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</si>
  <si>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</si>
  <si>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</si>
  <si>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</si>
  <si>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</si>
  <si>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</si>
  <si>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</si>
  <si>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</si>
  <si>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</si>
  <si>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</si>
  <si>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</si>
  <si>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</si>
  <si>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</si>
  <si>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</si>
  <si>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</si>
  <si>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</si>
  <si>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</si>
  <si>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</si>
  <si>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</si>
  <si>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</si>
  <si>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</si>
  <si>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</si>
  <si>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</si>
  <si>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</si>
  <si>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</si>
  <si>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</si>
  <si>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</si>
  <si>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</si>
  <si>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</si>
  <si>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</si>
  <si>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</si>
  <si>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</si>
  <si>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</si>
  <si>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</si>
  <si>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</si>
  <si>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</si>
  <si>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</si>
  <si>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</si>
  <si>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</si>
  <si>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</si>
  <si>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</si>
  <si>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</si>
  <si>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</si>
  <si>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</si>
  <si>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</si>
  <si>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</si>
  <si>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</si>
  <si>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</si>
  <si>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</si>
  <si>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</si>
  <si>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</si>
  <si>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</si>
  <si>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</si>
  <si>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</si>
  <si>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</si>
  <si>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</si>
  <si>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</si>
  <si>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</si>
  <si>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</si>
  <si>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</si>
  <si>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</si>
  <si>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</si>
  <si>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</si>
  <si>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</si>
  <si>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</si>
  <si>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</si>
  <si>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</si>
  <si>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</si>
  <si>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</si>
  <si>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</si>
  <si>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</si>
  <si>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</si>
  <si>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</si>
  <si>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</si>
  <si>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</si>
  <si>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</si>
  <si>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</si>
  <si>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</si>
  <si>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</si>
  <si>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</si>
  <si>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</si>
  <si>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</si>
  <si>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Улагање у инфраструктуру - изградња моста у Доњем Стајевцу</t>
  </si>
  <si>
    <t>Изградња базена</t>
  </si>
  <si>
    <t>ЗГРАДА - Стамбено-пословни објекат</t>
  </si>
  <si>
    <t>Реконструкција предшколске установе "Полетарац"</t>
  </si>
  <si>
    <t>"ПЧИЊА" - куповина имовине</t>
  </si>
  <si>
    <t>Фудбалско игралиште</t>
  </si>
  <si>
    <t>Потпорни зидови Козји Дол</t>
  </si>
  <si>
    <t>Улагање у инфраструктуру - изградња моста у Новом Селу</t>
  </si>
  <si>
    <t>Изградња приступног пута и саобраћајница у Доњој Трници</t>
  </si>
  <si>
    <t>Пољопривреда</t>
  </si>
  <si>
    <r>
      <t xml:space="preserve">Ревалитизација пут - Широка планина                                                    -  </t>
    </r>
    <r>
      <rPr>
        <i/>
        <sz val="14"/>
        <color theme="1"/>
        <rFont val="Calibri"/>
        <family val="2"/>
        <scheme val="minor"/>
      </rPr>
      <t>ЈП Трговиште ИН</t>
    </r>
  </si>
  <si>
    <t>1501</t>
  </si>
  <si>
    <t>Ревалитизација пут - Широка планина                                                    -  ЈП Трговиште ИН</t>
  </si>
  <si>
    <t>Ревалитизација пут - Црновце                                                                                  -  ЈП Трговиште ИН</t>
  </si>
  <si>
    <t>0002</t>
  </si>
  <si>
    <t>0005</t>
  </si>
  <si>
    <t>01</t>
  </si>
  <si>
    <t>ДА</t>
  </si>
  <si>
    <t>"СИМПО" - Куповина имовине у Доњем Стајевцу</t>
  </si>
  <si>
    <t>Укупна вредност на 01</t>
  </si>
  <si>
    <t>Укупна вредност на 06</t>
  </si>
  <si>
    <t>Бујичне преграде</t>
  </si>
  <si>
    <t>Канализација Селиште, Жабљак, Бутроњица</t>
  </si>
  <si>
    <t>Реконструкција општинске зграде - доградња</t>
  </si>
  <si>
    <t>Водоводна мрежа Доња Трница</t>
  </si>
  <si>
    <t>Приступни пут и саобраћајница Доња Трница</t>
  </si>
  <si>
    <t>Реконструкција Дома Здравља</t>
  </si>
  <si>
    <t>Реконструкција средње школе</t>
  </si>
  <si>
    <t>Мост Лесничка река</t>
  </si>
  <si>
    <t>Фудбалско игралиште - спортско рекреациони центар</t>
  </si>
  <si>
    <t>Базен - спортско рекреациони центар</t>
  </si>
  <si>
    <t>Изградња објекта за сточарство</t>
  </si>
  <si>
    <t>Мост Ново Село</t>
  </si>
  <si>
    <t>Полетарац Трговиште-повећање енергетске ефикас-објекта</t>
  </si>
  <si>
    <t>Реконструкција пута Доња Трница - Црновце</t>
  </si>
  <si>
    <t>Реконструкција пута Горњи Стајевац - Сурлица</t>
  </si>
  <si>
    <t>Реконструкција улица - Трговиште</t>
  </si>
  <si>
    <t>Мост Радовница</t>
  </si>
  <si>
    <t>Канализација Радовница</t>
  </si>
  <si>
    <t>Водовод - Трговиште</t>
  </si>
  <si>
    <t>Канализација Доњи Стајевац</t>
  </si>
  <si>
    <t>Водовод Доњи Стајевац</t>
  </si>
  <si>
    <t>Мост Доњи Стајевац</t>
  </si>
  <si>
    <t>Мост у Шајинце</t>
  </si>
  <si>
    <t>Реконструкција Дома културе</t>
  </si>
  <si>
    <t>Бивши интернат</t>
  </si>
  <si>
    <t>Мост Горњи Стајевац</t>
  </si>
  <si>
    <t>Пут до базен - Ђерекарце</t>
  </si>
  <si>
    <t>Пројекат О.Ш. "Жарко Зрењанин - Уча"</t>
  </si>
  <si>
    <t>Преглед капиталних пројеката у периоду 2020 - 2021.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</si>
</sst>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270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1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0" fillId="3" borderId="0" xfId="0" applyFill="1"/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11" xfId="0" applyNumberFormat="1" applyFont="1" applyFill="1" applyBorder="1" applyAlignment="1" applyProtection="1">
      <alignment vertical="top" wrapText="1"/>
    </xf>
    <xf numFmtId="49" fontId="2" fillId="3" borderId="12" xfId="0" applyNumberFormat="1" applyFont="1" applyFill="1" applyBorder="1" applyAlignment="1" applyProtection="1">
      <alignment horizontal="left" vertical="top" wrapText="1"/>
    </xf>
    <xf numFmtId="17" fontId="12" fillId="3" borderId="0" xfId="0" quotePrefix="1" applyNumberFormat="1" applyFont="1" applyFill="1"/>
    <xf numFmtId="0" fontId="11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9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8" fillId="0" borderId="9" xfId="0" applyFont="1" applyBorder="1"/>
    <xf numFmtId="0" fontId="8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3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8" fillId="0" borderId="8" xfId="0" applyFont="1" applyBorder="1"/>
    <xf numFmtId="0" fontId="8" fillId="0" borderId="6" xfId="0" quotePrefix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0" fontId="10" fillId="0" borderId="0" xfId="1"/>
    <xf numFmtId="0" fontId="10" fillId="0" borderId="0" xfId="1" applyNumberFormat="1" applyAlignment="1">
      <alignment horizontal="right" wrapText="1"/>
    </xf>
    <xf numFmtId="0" fontId="28" fillId="7" borderId="5" xfId="0" applyFont="1" applyFill="1" applyBorder="1" applyAlignment="1">
      <alignment horizontal="right"/>
    </xf>
    <xf numFmtId="0" fontId="28" fillId="7" borderId="5" xfId="0" applyFont="1" applyFill="1" applyBorder="1" applyAlignment="1">
      <alignment horizontal="right" wrapText="1"/>
    </xf>
    <xf numFmtId="0" fontId="28" fillId="7" borderId="5" xfId="0" applyFont="1" applyFill="1" applyBorder="1" applyAlignment="1">
      <alignment horizontal="center" vertical="top" wrapText="1"/>
    </xf>
    <xf numFmtId="0" fontId="29" fillId="0" borderId="0" xfId="0" applyFont="1"/>
    <xf numFmtId="0" fontId="30" fillId="0" borderId="5" xfId="0" applyFont="1" applyBorder="1" applyAlignment="1" applyProtection="1">
      <alignment horizontal="left" vertical="top" wrapText="1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horizontal="center" vertical="top" wrapText="1"/>
    </xf>
    <xf numFmtId="49" fontId="2" fillId="9" borderId="21" xfId="0" applyNumberFormat="1" applyFont="1" applyFill="1" applyBorder="1" applyAlignment="1" applyProtection="1">
      <alignment horizontal="center" vertical="top" wrapText="1"/>
    </xf>
    <xf numFmtId="49" fontId="2" fillId="9" borderId="22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0" borderId="0" xfId="0" applyFont="1" applyAlignment="1" applyProtection="1"/>
    <xf numFmtId="0" fontId="16" fillId="0" borderId="0" xfId="0" applyFont="1" applyFill="1" applyAlignment="1" applyProtection="1">
      <alignment vertical="center"/>
    </xf>
    <xf numFmtId="3" fontId="7" fillId="8" borderId="2" xfId="0" applyNumberFormat="1" applyFont="1" applyFill="1" applyBorder="1" applyAlignment="1" applyProtection="1">
      <alignment horizontal="right" vertical="center"/>
    </xf>
    <xf numFmtId="3" fontId="7" fillId="8" borderId="3" xfId="0" applyNumberFormat="1" applyFont="1" applyFill="1" applyBorder="1" applyAlignment="1" applyProtection="1">
      <alignment horizontal="right" vertical="center"/>
    </xf>
    <xf numFmtId="3" fontId="7" fillId="8" borderId="23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3" fontId="7" fillId="8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16" fillId="8" borderId="0" xfId="0" applyFont="1" applyFill="1" applyBorder="1" applyAlignment="1" applyProtection="1">
      <alignment horizontal="center" vertical="center"/>
    </xf>
    <xf numFmtId="0" fontId="22" fillId="9" borderId="5" xfId="0" quotePrefix="1" applyFont="1" applyFill="1" applyBorder="1" applyAlignment="1" applyProtection="1">
      <alignment horizontal="center" vertical="top"/>
    </xf>
    <xf numFmtId="0" fontId="16" fillId="9" borderId="0" xfId="0" applyFont="1" applyFill="1" applyBorder="1" applyAlignment="1" applyProtection="1">
      <alignment horizontal="center" vertical="top"/>
    </xf>
    <xf numFmtId="0" fontId="16" fillId="0" borderId="0" xfId="0" applyFont="1" applyFill="1" applyProtection="1"/>
    <xf numFmtId="0" fontId="16" fillId="0" borderId="0" xfId="0" applyFont="1" applyAlignment="1" applyProtection="1">
      <alignment vertical="top"/>
    </xf>
    <xf numFmtId="0" fontId="10" fillId="0" borderId="0" xfId="1" applyFont="1" applyProtection="1"/>
    <xf numFmtId="0" fontId="6" fillId="0" borderId="0" xfId="2" applyFont="1" applyProtection="1"/>
    <xf numFmtId="0" fontId="31" fillId="0" borderId="0" xfId="0" applyFont="1" applyProtection="1">
      <protection locked="0"/>
    </xf>
    <xf numFmtId="0" fontId="23" fillId="0" borderId="0" xfId="0" applyFont="1" applyProtection="1"/>
    <xf numFmtId="0" fontId="7" fillId="0" borderId="0" xfId="0" applyFont="1" applyAlignment="1" applyProtection="1">
      <alignment horizontal="right"/>
    </xf>
    <xf numFmtId="0" fontId="22" fillId="8" borderId="5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9" borderId="5" xfId="0" applyFont="1" applyFill="1" applyBorder="1" applyAlignment="1" applyProtection="1">
      <alignment horizontal="center" vertical="top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0" fontId="29" fillId="0" borderId="5" xfId="0" applyFont="1" applyFill="1" applyBorder="1" applyAlignment="1" applyProtection="1">
      <alignment vertical="top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left" vertical="top" wrapText="1"/>
      <protection locked="0"/>
    </xf>
    <xf numFmtId="0" fontId="32" fillId="10" borderId="5" xfId="1" applyFont="1" applyFill="1" applyBorder="1" applyAlignment="1" applyProtection="1">
      <alignment horizontal="center" vertical="center"/>
    </xf>
    <xf numFmtId="0" fontId="32" fillId="10" borderId="5" xfId="1" applyFont="1" applyFill="1" applyBorder="1" applyProtection="1"/>
    <xf numFmtId="0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center" vertical="center"/>
      <protection locked="0"/>
    </xf>
    <xf numFmtId="3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1" applyFont="1" applyFill="1" applyBorder="1" applyAlignment="1" applyProtection="1">
      <alignment horizontal="center" vertical="center"/>
    </xf>
    <xf numFmtId="0" fontId="32" fillId="0" borderId="5" xfId="1" applyFont="1" applyFill="1" applyBorder="1" applyProtection="1"/>
    <xf numFmtId="0" fontId="32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vertical="top"/>
    </xf>
    <xf numFmtId="0" fontId="33" fillId="0" borderId="0" xfId="1" applyFont="1" applyProtection="1"/>
    <xf numFmtId="0" fontId="34" fillId="0" borderId="0" xfId="2" applyFont="1" applyProtection="1"/>
    <xf numFmtId="0" fontId="29" fillId="0" borderId="0" xfId="0" applyFont="1" applyProtection="1"/>
    <xf numFmtId="0" fontId="29" fillId="0" borderId="25" xfId="0" applyFont="1" applyBorder="1" applyProtection="1"/>
    <xf numFmtId="0" fontId="35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Border="1" applyProtection="1"/>
    <xf numFmtId="0" fontId="34" fillId="0" borderId="0" xfId="2" applyFont="1" applyBorder="1" applyProtection="1"/>
    <xf numFmtId="0" fontId="36" fillId="0" borderId="0" xfId="0" applyFont="1"/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vertical="center" wrapText="1"/>
      <protection locked="0"/>
    </xf>
    <xf numFmtId="0" fontId="39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6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1" fillId="0" borderId="28" xfId="0" applyNumberFormat="1" applyFont="1" applyFill="1" applyBorder="1"/>
    <xf numFmtId="1" fontId="15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5" fillId="0" borderId="4" xfId="0" applyNumberFormat="1" applyFont="1" applyBorder="1" applyAlignment="1" applyProtection="1">
      <alignment horizontal="right" vertical="top" wrapText="1"/>
    </xf>
    <xf numFmtId="49" fontId="25" fillId="0" borderId="5" xfId="0" applyNumberFormat="1" applyFont="1" applyBorder="1" applyAlignment="1" applyProtection="1">
      <alignment vertical="top"/>
    </xf>
    <xf numFmtId="1" fontId="25" fillId="0" borderId="4" xfId="0" applyNumberFormat="1" applyFont="1" applyBorder="1" applyAlignment="1" applyProtection="1">
      <alignment horizontal="right" vertical="top" wrapText="1"/>
    </xf>
    <xf numFmtId="49" fontId="25" fillId="0" borderId="20" xfId="0" applyNumberFormat="1" applyFont="1" applyBorder="1" applyAlignment="1" applyProtection="1">
      <alignment horizontal="right" vertical="top" wrapText="1"/>
    </xf>
    <xf numFmtId="49" fontId="25" fillId="0" borderId="22" xfId="0" applyNumberFormat="1" applyFont="1" applyBorder="1" applyAlignment="1" applyProtection="1">
      <alignment vertical="top"/>
    </xf>
    <xf numFmtId="1" fontId="25" fillId="0" borderId="4" xfId="0" applyNumberFormat="1" applyFont="1" applyFill="1" applyBorder="1" applyAlignment="1" applyProtection="1">
      <alignment horizontal="right" vertical="top" wrapText="1"/>
    </xf>
    <xf numFmtId="49" fontId="25" fillId="0" borderId="30" xfId="0" applyNumberFormat="1" applyFont="1" applyFill="1" applyBorder="1" applyAlignment="1" applyProtection="1">
      <alignment vertical="top"/>
    </xf>
    <xf numFmtId="0" fontId="26" fillId="0" borderId="0" xfId="0" applyFont="1"/>
    <xf numFmtId="0" fontId="26" fillId="0" borderId="0" xfId="0" applyFont="1" applyAlignment="1"/>
    <xf numFmtId="0" fontId="0" fillId="0" borderId="0" xfId="0" applyAlignment="1">
      <alignment horizontal="left"/>
    </xf>
    <xf numFmtId="0" fontId="29" fillId="13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7" fillId="0" borderId="6" xfId="0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0" fontId="38" fillId="0" borderId="38" xfId="0" applyFont="1" applyFill="1" applyBorder="1" applyAlignment="1" applyProtection="1">
      <alignment horizontal="right" vertical="center" wrapText="1"/>
      <protection locked="0"/>
    </xf>
    <xf numFmtId="0" fontId="41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5" borderId="22" xfId="0" applyNumberFormat="1" applyFont="1" applyFill="1" applyBorder="1" applyAlignment="1" applyProtection="1">
      <alignment horizontal="center" vertical="center" wrapText="1"/>
    </xf>
    <xf numFmtId="49" fontId="2" fillId="15" borderId="22" xfId="0" applyNumberFormat="1" applyFont="1" applyFill="1" applyBorder="1" applyAlignment="1" applyProtection="1">
      <alignment horizontal="center" vertical="top" wrapText="1"/>
    </xf>
    <xf numFmtId="49" fontId="29" fillId="1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32" fillId="10" borderId="5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3" fontId="29" fillId="10" borderId="5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15" fillId="8" borderId="27" xfId="0" applyNumberFormat="1" applyFont="1" applyFill="1" applyBorder="1" applyAlignment="1" applyProtection="1">
      <alignment horizontal="left" vertical="center" wrapText="1" shrinkToFit="1"/>
    </xf>
    <xf numFmtId="0" fontId="29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left" vertical="center"/>
    </xf>
    <xf numFmtId="49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10" borderId="5" xfId="0" applyNumberFormat="1" applyFont="1" applyFill="1" applyBorder="1" applyAlignment="1" applyProtection="1">
      <alignment horizontal="right" vertical="center"/>
    </xf>
    <xf numFmtId="0" fontId="32" fillId="10" borderId="5" xfId="0" applyNumberFormat="1" applyFont="1" applyFill="1" applyBorder="1" applyAlignment="1" applyProtection="1">
      <alignment horizontal="right" vertical="center"/>
      <protection locked="0"/>
    </xf>
    <xf numFmtId="49" fontId="29" fillId="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right" vertical="center"/>
      <protection locked="0"/>
    </xf>
    <xf numFmtId="164" fontId="44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46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46" fillId="0" borderId="0" xfId="0" applyFont="1" applyAlignment="1">
      <alignment vertical="top"/>
    </xf>
    <xf numFmtId="0" fontId="46" fillId="0" borderId="46" xfId="0" applyFont="1" applyBorder="1" applyAlignment="1">
      <alignment horizontal="right" vertical="top"/>
    </xf>
    <xf numFmtId="0" fontId="10" fillId="0" borderId="4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6" fillId="0" borderId="22" xfId="0" applyFont="1" applyBorder="1" applyProtection="1"/>
    <xf numFmtId="3" fontId="44" fillId="0" borderId="5" xfId="0" applyNumberFormat="1" applyFont="1" applyFill="1" applyBorder="1" applyAlignment="1" applyProtection="1">
      <alignment horizontal="right" vertical="center"/>
      <protection locked="0"/>
    </xf>
    <xf numFmtId="165" fontId="44" fillId="0" borderId="5" xfId="0" applyNumberFormat="1" applyFont="1" applyFill="1" applyBorder="1" applyAlignment="1" applyProtection="1">
      <alignment horizontal="right" vertical="center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49" fontId="48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49" fillId="0" borderId="5" xfId="0" applyFont="1" applyBorder="1" applyAlignment="1" applyProtection="1">
      <alignment horizontal="left" vertical="top" wrapText="1"/>
      <protection locked="0"/>
    </xf>
    <xf numFmtId="0" fontId="51" fillId="0" borderId="5" xfId="0" applyFont="1" applyFill="1" applyBorder="1" applyAlignment="1" applyProtection="1">
      <alignment horizontal="right" vertical="center"/>
      <protection locked="0"/>
    </xf>
    <xf numFmtId="3" fontId="51" fillId="0" borderId="5" xfId="0" applyNumberFormat="1" applyFont="1" applyFill="1" applyBorder="1" applyAlignment="1" applyProtection="1">
      <alignment horizontal="right" vertical="center"/>
      <protection locked="0"/>
    </xf>
    <xf numFmtId="49" fontId="51" fillId="0" borderId="5" xfId="0" applyNumberFormat="1" applyFont="1" applyFill="1" applyBorder="1" applyAlignment="1" applyProtection="1">
      <alignment horizontal="right" vertical="center"/>
      <protection locked="0"/>
    </xf>
    <xf numFmtId="0" fontId="51" fillId="10" borderId="5" xfId="0" applyFont="1" applyFill="1" applyBorder="1" applyAlignment="1" applyProtection="1">
      <alignment horizontal="left" vertical="top" wrapText="1"/>
      <protection locked="0"/>
    </xf>
    <xf numFmtId="0" fontId="51" fillId="0" borderId="5" xfId="0" applyFont="1" applyFill="1" applyBorder="1" applyAlignment="1" applyProtection="1">
      <alignment horizontal="left" vertical="top" wrapText="1"/>
      <protection locked="0"/>
    </xf>
    <xf numFmtId="49" fontId="51" fillId="10" borderId="5" xfId="0" applyNumberFormat="1" applyFont="1" applyFill="1" applyBorder="1" applyAlignment="1" applyProtection="1">
      <alignment horizontal="right" vertical="center"/>
      <protection locked="0"/>
    </xf>
    <xf numFmtId="0" fontId="52" fillId="10" borderId="5" xfId="0" applyNumberFormat="1" applyFont="1" applyFill="1" applyBorder="1" applyAlignment="1" applyProtection="1">
      <alignment horizontal="right" vertical="center"/>
    </xf>
    <xf numFmtId="0" fontId="52" fillId="10" borderId="5" xfId="0" applyNumberFormat="1" applyFont="1" applyFill="1" applyBorder="1" applyAlignment="1" applyProtection="1">
      <alignment horizontal="right" vertical="center"/>
      <protection locked="0"/>
    </xf>
    <xf numFmtId="49" fontId="51" fillId="10" borderId="5" xfId="0" applyNumberFormat="1" applyFont="1" applyFill="1" applyBorder="1" applyAlignment="1" applyProtection="1">
      <alignment horizontal="center" vertical="center"/>
      <protection locked="0"/>
    </xf>
    <xf numFmtId="3" fontId="51" fillId="10" borderId="5" xfId="0" applyNumberFormat="1" applyFont="1" applyFill="1" applyBorder="1" applyAlignment="1" applyProtection="1">
      <alignment horizontal="right" vertical="center"/>
      <protection locked="0"/>
    </xf>
    <xf numFmtId="0" fontId="52" fillId="0" borderId="5" xfId="0" applyNumberFormat="1" applyFont="1" applyFill="1" applyBorder="1" applyAlignment="1" applyProtection="1">
      <alignment horizontal="right" vertical="center"/>
    </xf>
    <xf numFmtId="0" fontId="52" fillId="0" borderId="5" xfId="0" applyNumberFormat="1" applyFont="1" applyFill="1" applyBorder="1" applyAlignment="1" applyProtection="1">
      <alignment horizontal="right" vertical="center"/>
      <protection locked="0"/>
    </xf>
    <xf numFmtId="49" fontId="52" fillId="0" borderId="5" xfId="0" applyNumberFormat="1" applyFont="1" applyFill="1" applyBorder="1" applyAlignment="1" applyProtection="1">
      <alignment horizontal="right" vertical="center"/>
      <protection locked="0"/>
    </xf>
    <xf numFmtId="3" fontId="52" fillId="0" borderId="5" xfId="0" applyNumberFormat="1" applyFont="1" applyFill="1" applyBorder="1" applyAlignment="1" applyProtection="1">
      <alignment horizontal="right" vertical="center"/>
      <protection locked="0"/>
    </xf>
    <xf numFmtId="49" fontId="52" fillId="10" borderId="5" xfId="0" applyNumberFormat="1" applyFont="1" applyFill="1" applyBorder="1" applyAlignment="1" applyProtection="1">
      <alignment horizontal="right" vertical="center"/>
      <protection locked="0"/>
    </xf>
    <xf numFmtId="3" fontId="52" fillId="10" borderId="5" xfId="0" applyNumberFormat="1" applyFont="1" applyFill="1" applyBorder="1" applyAlignment="1" applyProtection="1">
      <alignment horizontal="right" vertical="center"/>
      <protection locked="0"/>
    </xf>
    <xf numFmtId="0" fontId="51" fillId="0" borderId="5" xfId="0" applyFont="1" applyFill="1" applyBorder="1" applyAlignment="1" applyProtection="1">
      <alignment horizontal="center" vertical="center"/>
      <protection locked="0"/>
    </xf>
    <xf numFmtId="3" fontId="42" fillId="16" borderId="5" xfId="0" applyNumberFormat="1" applyFont="1" applyFill="1" applyBorder="1" applyAlignment="1" applyProtection="1">
      <alignment horizontal="right" vertical="center"/>
    </xf>
    <xf numFmtId="4" fontId="51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41" xfId="0" applyFont="1" applyBorder="1" applyProtection="1"/>
    <xf numFmtId="0" fontId="29" fillId="0" borderId="30" xfId="0" applyFont="1" applyBorder="1" applyProtection="1"/>
    <xf numFmtId="0" fontId="29" fillId="0" borderId="5" xfId="0" applyFont="1" applyBorder="1" applyProtection="1"/>
    <xf numFmtId="4" fontId="51" fillId="0" borderId="5" xfId="0" applyNumberFormat="1" applyFont="1" applyBorder="1" applyAlignment="1" applyProtection="1">
      <alignment vertical="center"/>
    </xf>
    <xf numFmtId="4" fontId="29" fillId="0" borderId="5" xfId="0" applyNumberFormat="1" applyFont="1" applyBorder="1" applyProtection="1"/>
    <xf numFmtId="4" fontId="51" fillId="0" borderId="30" xfId="0" applyNumberFormat="1" applyFont="1" applyFill="1" applyBorder="1" applyAlignment="1" applyProtection="1">
      <alignment horizontal="right" vertical="center"/>
      <protection locked="0"/>
    </xf>
    <xf numFmtId="0" fontId="51" fillId="0" borderId="36" xfId="0" applyFont="1" applyBorder="1" applyProtection="1"/>
    <xf numFmtId="4" fontId="29" fillId="0" borderId="0" xfId="0" applyNumberFormat="1" applyFont="1" applyProtection="1"/>
    <xf numFmtId="3" fontId="51" fillId="0" borderId="5" xfId="0" applyNumberFormat="1" applyFont="1" applyBorder="1" applyProtection="1"/>
    <xf numFmtId="3" fontId="29" fillId="0" borderId="0" xfId="0" applyNumberFormat="1" applyFont="1" applyProtection="1"/>
    <xf numFmtId="3" fontId="53" fillId="8" borderId="19" xfId="0" applyNumberFormat="1" applyFont="1" applyFill="1" applyBorder="1" applyAlignment="1" applyProtection="1">
      <alignment horizontal="center" vertical="center"/>
    </xf>
    <xf numFmtId="4" fontId="53" fillId="8" borderId="19" xfId="0" applyNumberFormat="1" applyFont="1" applyFill="1" applyBorder="1" applyAlignment="1" applyProtection="1">
      <alignment horizontal="center" vertical="center"/>
    </xf>
    <xf numFmtId="0" fontId="44" fillId="0" borderId="5" xfId="0" applyFont="1" applyFill="1" applyBorder="1" applyAlignment="1" applyProtection="1">
      <alignment horizontal="center" vertical="center"/>
    </xf>
    <xf numFmtId="3" fontId="24" fillId="8" borderId="19" xfId="0" applyNumberFormat="1" applyFont="1" applyFill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51" fillId="0" borderId="5" xfId="0" applyFont="1" applyBorder="1" applyProtection="1"/>
    <xf numFmtId="4" fontId="51" fillId="0" borderId="5" xfId="0" applyNumberFormat="1" applyFont="1" applyBorder="1" applyProtection="1"/>
    <xf numFmtId="0" fontId="51" fillId="0" borderId="5" xfId="0" applyFont="1" applyBorder="1" applyAlignment="1" applyProtection="1">
      <alignment wrapText="1"/>
    </xf>
    <xf numFmtId="0" fontId="29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17" fillId="8" borderId="44" xfId="0" applyFont="1" applyFill="1" applyBorder="1" applyAlignment="1" applyProtection="1">
      <alignment horizontal="right" vertical="center"/>
    </xf>
    <xf numFmtId="0" fontId="17" fillId="8" borderId="1" xfId="0" applyFont="1" applyFill="1" applyBorder="1" applyAlignment="1" applyProtection="1">
      <alignment horizontal="right" vertical="center"/>
    </xf>
    <xf numFmtId="0" fontId="17" fillId="8" borderId="45" xfId="0" applyFont="1" applyFill="1" applyBorder="1" applyAlignment="1" applyProtection="1">
      <alignment horizontal="right" vertical="center"/>
    </xf>
    <xf numFmtId="0" fontId="45" fillId="8" borderId="36" xfId="0" applyFont="1" applyFill="1" applyBorder="1" applyAlignment="1" applyProtection="1">
      <alignment horizontal="center" vertical="center"/>
    </xf>
    <xf numFmtId="0" fontId="45" fillId="8" borderId="41" xfId="0" applyFont="1" applyFill="1" applyBorder="1" applyAlignment="1" applyProtection="1">
      <alignment horizontal="center" vertical="center"/>
    </xf>
    <xf numFmtId="0" fontId="45" fillId="8" borderId="30" xfId="0" applyFont="1" applyFill="1" applyBorder="1" applyAlignment="1" applyProtection="1">
      <alignment horizontal="center" vertical="center"/>
    </xf>
    <xf numFmtId="0" fontId="15" fillId="8" borderId="36" xfId="0" applyFont="1" applyFill="1" applyBorder="1" applyAlignment="1" applyProtection="1">
      <alignment horizontal="left" vertical="center" wrapText="1" shrinkToFit="1"/>
    </xf>
    <xf numFmtId="0" fontId="15" fillId="8" borderId="41" xfId="0" applyFont="1" applyFill="1" applyBorder="1" applyAlignment="1" applyProtection="1">
      <alignment horizontal="left" vertical="center" wrapText="1" shrinkToFit="1"/>
    </xf>
    <xf numFmtId="0" fontId="15" fillId="8" borderId="30" xfId="0" applyFont="1" applyFill="1" applyBorder="1" applyAlignment="1" applyProtection="1">
      <alignment horizontal="left" vertical="center" wrapText="1" shrinkToFit="1"/>
    </xf>
    <xf numFmtId="0" fontId="17" fillId="8" borderId="28" xfId="0" applyFont="1" applyFill="1" applyBorder="1" applyAlignment="1" applyProtection="1">
      <alignment horizontal="right" vertical="center"/>
    </xf>
    <xf numFmtId="0" fontId="17" fillId="8" borderId="26" xfId="0" applyFont="1" applyFill="1" applyBorder="1" applyAlignment="1" applyProtection="1">
      <alignment horizontal="right" vertical="center"/>
    </xf>
    <xf numFmtId="0" fontId="17" fillId="8" borderId="27" xfId="0" applyFont="1" applyFill="1" applyBorder="1" applyAlignment="1" applyProtection="1">
      <alignment horizontal="right" vertical="center"/>
    </xf>
    <xf numFmtId="0" fontId="40" fillId="8" borderId="28" xfId="0" applyFont="1" applyFill="1" applyBorder="1" applyAlignment="1" applyProtection="1">
      <alignment horizontal="center" vertical="center" wrapText="1"/>
    </xf>
    <xf numFmtId="0" fontId="40" fillId="8" borderId="26" xfId="0" applyFont="1" applyFill="1" applyBorder="1" applyAlignment="1" applyProtection="1">
      <alignment horizontal="center" vertical="center" wrapText="1"/>
    </xf>
    <xf numFmtId="0" fontId="40" fillId="8" borderId="27" xfId="0" applyFont="1" applyFill="1" applyBorder="1" applyAlignment="1" applyProtection="1">
      <alignment horizontal="center" vertical="center" wrapText="1"/>
    </xf>
    <xf numFmtId="0" fontId="15" fillId="8" borderId="28" xfId="0" applyNumberFormat="1" applyFont="1" applyFill="1" applyBorder="1" applyAlignment="1" applyProtection="1">
      <alignment horizontal="left" vertical="center" wrapText="1" shrinkToFit="1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33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0" fillId="8" borderId="28" xfId="0" applyFont="1" applyFill="1" applyBorder="1" applyAlignment="1" applyProtection="1">
      <alignment horizontal="center" vertical="center"/>
    </xf>
    <xf numFmtId="0" fontId="40" fillId="8" borderId="26" xfId="0" applyFont="1" applyFill="1" applyBorder="1" applyAlignment="1" applyProtection="1">
      <alignment horizontal="center" vertical="center"/>
    </xf>
    <xf numFmtId="0" fontId="40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5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VLOOKUP(D12,spisak!$C$11:$D$29,2,FALSE)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VLOOKUP(D12,spisak!$C$11:$D$29,2,FALSE)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4"/>
  <sheetViews>
    <sheetView tabSelected="1" view="pageBreakPreview" zoomScale="58" zoomScaleNormal="90" zoomScaleSheetLayoutView="58" workbookViewId="0">
      <pane xSplit="17" ySplit="10" topLeftCell="R11" activePane="bottomRight" state="frozen"/>
      <selection pane="topRight" activeCell="Y1" sqref="Y1"/>
      <selection pane="bottomLeft" activeCell="A13" sqref="A13"/>
      <selection pane="bottomRight" activeCell="A2" sqref="A2:Q2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5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7" width="22" style="65" customWidth="1"/>
    <col min="8" max="8" width="20.28515625" style="65" customWidth="1"/>
    <col min="9" max="9" width="25" style="65" customWidth="1"/>
    <col min="10" max="12" width="17.5703125" style="65" customWidth="1"/>
    <col min="13" max="16" width="19" style="65" customWidth="1"/>
    <col min="17" max="17" width="25.28515625" style="65" customWidth="1"/>
    <col min="18" max="18" width="13" style="65" hidden="1" customWidth="1"/>
    <col min="19" max="36" width="9.140625" style="65"/>
    <col min="37" max="37" width="0" style="65" hidden="1" customWidth="1"/>
    <col min="38" max="16384" width="9.140625" style="65"/>
  </cols>
  <sheetData>
    <row r="1" spans="1:31" ht="18.75" customHeight="1" x14ac:dyDescent="0.2">
      <c r="A1" s="246" t="s">
        <v>642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</row>
    <row r="2" spans="1:31" ht="27" customHeight="1" x14ac:dyDescent="0.2">
      <c r="A2" s="249" t="s">
        <v>1039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1"/>
    </row>
    <row r="3" spans="1:31" x14ac:dyDescent="0.2">
      <c r="A3" s="243" t="s">
        <v>818</v>
      </c>
      <c r="B3" s="244"/>
      <c r="C3" s="245"/>
      <c r="K3" s="66"/>
      <c r="L3" s="66"/>
      <c r="M3" s="66"/>
      <c r="N3" s="67"/>
      <c r="O3" s="67"/>
      <c r="P3" s="67"/>
    </row>
    <row r="4" spans="1:31" ht="19.5" customHeight="1" x14ac:dyDescent="0.2">
      <c r="A4" s="149">
        <v>102</v>
      </c>
      <c r="C4" s="252" t="str">
        <f>IF($A$4&gt;0,VLOOKUP(A4,sifarnik!A2:C252,2,FALSE),"")</f>
        <v>Трговиште</v>
      </c>
      <c r="D4" s="253"/>
      <c r="E4" s="253"/>
      <c r="F4" s="253"/>
      <c r="G4" s="253"/>
      <c r="H4" s="253"/>
      <c r="I4" s="253"/>
      <c r="J4" s="253"/>
      <c r="K4" s="253"/>
      <c r="L4" s="253"/>
      <c r="M4" s="254"/>
      <c r="Q4" s="83">
        <v>1</v>
      </c>
    </row>
    <row r="5" spans="1:31" ht="19.5" customHeight="1" thickBot="1" x14ac:dyDescent="0.25">
      <c r="A5" s="241"/>
      <c r="B5" s="242"/>
      <c r="C5" s="242"/>
      <c r="K5" s="66"/>
      <c r="L5" s="66"/>
      <c r="M5" s="66"/>
    </row>
    <row r="6" spans="1:31" ht="33.75" customHeight="1" thickBot="1" x14ac:dyDescent="0.3">
      <c r="C6" s="115"/>
      <c r="D6" s="84"/>
      <c r="G6" s="233">
        <f>SUM(G11:G406)</f>
        <v>208600000</v>
      </c>
      <c r="H6" s="233">
        <f>SUM(H11:H418)</f>
        <v>978838462.27999997</v>
      </c>
      <c r="I6" s="232">
        <f>SUM(G6:H6)</f>
        <v>1187438462.28</v>
      </c>
      <c r="J6" s="235">
        <f>+SUM(Q11:Q106)</f>
        <v>0</v>
      </c>
      <c r="K6" s="232">
        <f>+SUM(K11:K106)</f>
        <v>0</v>
      </c>
      <c r="L6" s="232">
        <f t="shared" ref="L6:P6" si="0">+SUM(L11:L106)</f>
        <v>0</v>
      </c>
      <c r="M6" s="232">
        <f t="shared" si="0"/>
        <v>0</v>
      </c>
      <c r="N6" s="232">
        <v>0</v>
      </c>
      <c r="O6" s="235">
        <v>0</v>
      </c>
      <c r="P6" s="235">
        <f t="shared" si="0"/>
        <v>0</v>
      </c>
    </row>
    <row r="7" spans="1:31" ht="15" customHeight="1" x14ac:dyDescent="0.25">
      <c r="C7"/>
      <c r="E7" s="85"/>
      <c r="F7" s="85"/>
      <c r="G7" s="85"/>
      <c r="H7" s="85"/>
      <c r="I7" s="85"/>
      <c r="J7" s="85"/>
      <c r="K7" s="85"/>
      <c r="L7" s="85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ht="15" x14ac:dyDescent="0.25">
      <c r="M8" s="73"/>
      <c r="O8" s="75"/>
      <c r="P8" s="158" t="s">
        <v>635</v>
      </c>
    </row>
    <row r="9" spans="1:31" ht="63" customHeight="1" x14ac:dyDescent="0.2">
      <c r="A9" s="86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195" t="s">
        <v>1009</v>
      </c>
      <c r="H9" s="195" t="s">
        <v>1010</v>
      </c>
      <c r="I9" s="59" t="s">
        <v>123</v>
      </c>
      <c r="J9" s="59" t="s">
        <v>817</v>
      </c>
      <c r="K9" s="59" t="s">
        <v>972</v>
      </c>
      <c r="L9" s="59" t="s">
        <v>976</v>
      </c>
      <c r="M9" s="59" t="s">
        <v>977</v>
      </c>
      <c r="N9" s="59" t="s">
        <v>778</v>
      </c>
      <c r="O9" s="59" t="s">
        <v>798</v>
      </c>
      <c r="P9" s="59" t="s">
        <v>978</v>
      </c>
      <c r="Q9" s="59" t="s">
        <v>975</v>
      </c>
      <c r="R9" s="121" t="s">
        <v>726</v>
      </c>
    </row>
    <row r="10" spans="1:31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/>
      <c r="H10" s="64"/>
      <c r="I10" s="64" t="s">
        <v>453</v>
      </c>
      <c r="J10" s="64" t="s">
        <v>454</v>
      </c>
      <c r="K10" s="64" t="s">
        <v>116</v>
      </c>
      <c r="L10" s="64" t="s">
        <v>605</v>
      </c>
      <c r="M10" s="64" t="s">
        <v>633</v>
      </c>
      <c r="N10" s="64" t="s">
        <v>634</v>
      </c>
      <c r="O10" s="64" t="s">
        <v>636</v>
      </c>
      <c r="P10" s="64" t="s">
        <v>789</v>
      </c>
      <c r="Q10" s="64" t="s">
        <v>790</v>
      </c>
    </row>
    <row r="11" spans="1:31" ht="36" customHeight="1" x14ac:dyDescent="0.2">
      <c r="A11" s="234">
        <v>1</v>
      </c>
      <c r="B11" s="93" t="e">
        <f>CONCATENATE($A$4,RIGHT(CONCATENATE("0",#REF!),3),A11)</f>
        <v>#REF!</v>
      </c>
      <c r="C11" s="202" t="s">
        <v>1022</v>
      </c>
      <c r="D11" s="164"/>
      <c r="E11" s="203">
        <v>2020</v>
      </c>
      <c r="F11" s="203"/>
      <c r="G11" s="221">
        <v>3500000</v>
      </c>
      <c r="H11" s="221">
        <v>112500000</v>
      </c>
      <c r="I11" s="204">
        <f>SUM(G11:H11)</f>
        <v>116000000</v>
      </c>
      <c r="J11" s="205"/>
      <c r="K11" s="220">
        <f>+SUMIF('по изворима и контима'!$D$12:$D$499,spisak!$C11,'по изворима и контима'!$J$12:$J$499)</f>
        <v>0</v>
      </c>
      <c r="L11" s="220">
        <f>+SUMIF('по изворима и контима'!$D$12:$D$499,spisak!$C11,'по изворима и контима'!$K$12:$K$499)</f>
        <v>0</v>
      </c>
      <c r="M11" s="220">
        <f>+SUMIF('по изворима и контима'!$D$12:$D$499,spisak!$C11,'по изворима и контима'!$L$12:$L$499)</f>
        <v>0</v>
      </c>
      <c r="N11" s="220">
        <v>0</v>
      </c>
      <c r="O11" s="220">
        <f>+SUMIF('по изворима и контима'!$D$12:$D$499,spisak!$C11,'по изворима и контима'!$N$12:$N$499)</f>
        <v>0</v>
      </c>
      <c r="P11" s="220">
        <f>+SUMIF('по изворима и контима'!$D$12:$D$499,spisak!$C11,'по изворима и контима'!$O$12:$O$499)</f>
        <v>0</v>
      </c>
      <c r="Q11" s="220">
        <f>+SUMIF('по изворима и контима'!$D$12:$D$499,spisak!$C11,'по изворима и контима'!$P$12:$P$499)</f>
        <v>0</v>
      </c>
      <c r="R11" s="65">
        <f>+A11</f>
        <v>1</v>
      </c>
    </row>
    <row r="12" spans="1:31" ht="36" customHeight="1" x14ac:dyDescent="0.2">
      <c r="A12" s="234">
        <f>A11+1</f>
        <v>2</v>
      </c>
      <c r="B12" s="93" t="e">
        <f>CONCATENATE($A$4,RIGHT(CONCATENATE("0",#REF!),3),A12)</f>
        <v>#REF!</v>
      </c>
      <c r="C12" s="202" t="s">
        <v>1024</v>
      </c>
      <c r="D12" s="164"/>
      <c r="E12" s="203">
        <v>2020</v>
      </c>
      <c r="F12" s="203"/>
      <c r="G12" s="221">
        <v>5000000</v>
      </c>
      <c r="H12" s="221">
        <v>79000000</v>
      </c>
      <c r="I12" s="204">
        <f>SUM(G12:H12)</f>
        <v>84000000</v>
      </c>
      <c r="J12" s="205"/>
      <c r="K12" s="220">
        <f>+SUMIF('по изворима и контима'!$D$12:$D$499,spisak!$C12,'по изворима и контима'!$J$12:$J$499)</f>
        <v>0</v>
      </c>
      <c r="L12" s="220">
        <f>+SUMIF('по изворима и контима'!$D$12:$D$499,spisak!$C12,'по изворима и контима'!$K$12:$K$499)</f>
        <v>0</v>
      </c>
      <c r="M12" s="220">
        <f>+SUMIF('по изворима и контима'!$D$12:$D$499,spisak!$C12,'по изворима и контима'!$L$12:$L$499)</f>
        <v>0</v>
      </c>
      <c r="N12" s="220">
        <v>0</v>
      </c>
      <c r="O12" s="220">
        <f>+SUMIF('по изворима и контима'!$D$12:$D$499,spisak!$C12,'по изворима и контима'!$N$12:$N$499)</f>
        <v>0</v>
      </c>
      <c r="P12" s="220">
        <f>+SUMIF('по изворима и контима'!$D$12:$D$499,spisak!$C12,'по изворима и контима'!$O$12:$O$499)</f>
        <v>0</v>
      </c>
      <c r="Q12" s="220">
        <f>+SUMIF('по изворима и контима'!$D$12:$D$499,spisak!$C12,'по изворима и контима'!$P$12:$P$499)</f>
        <v>0</v>
      </c>
      <c r="R12" s="65">
        <f t="shared" ref="R12:R29" si="1">+A12</f>
        <v>2</v>
      </c>
    </row>
    <row r="13" spans="1:31" ht="36" customHeight="1" x14ac:dyDescent="0.2">
      <c r="A13" s="234">
        <f t="shared" ref="A13:A30" si="2">A12+1</f>
        <v>3</v>
      </c>
      <c r="B13" s="93" t="e">
        <f>CONCATENATE($A$4,RIGHT(CONCATENATE("0",#REF!),3),A13)</f>
        <v>#REF!</v>
      </c>
      <c r="C13" s="202" t="s">
        <v>1011</v>
      </c>
      <c r="D13" s="164"/>
      <c r="E13" s="203">
        <v>2020</v>
      </c>
      <c r="F13" s="203"/>
      <c r="G13" s="221">
        <v>1300000</v>
      </c>
      <c r="H13" s="221">
        <v>28700000</v>
      </c>
      <c r="I13" s="204">
        <f>SUM(G13:H13)</f>
        <v>30000000</v>
      </c>
      <c r="J13" s="205"/>
      <c r="K13" s="220">
        <f>+SUMIF('по изворима и контима'!$D$12:$D$499,spisak!$C13,'по изворима и контима'!$J$12:$J$499)</f>
        <v>0</v>
      </c>
      <c r="L13" s="220">
        <f>+SUMIF('по изворима и контима'!$D$12:$D$499,spisak!$C13,'по изворима и контима'!$K$12:$K$499)</f>
        <v>0</v>
      </c>
      <c r="M13" s="220">
        <f>+SUMIF('по изворима и контима'!$D$12:$D$499,spisak!$C13,'по изворима и контима'!$L$12:$L$499)</f>
        <v>0</v>
      </c>
      <c r="N13" s="220">
        <f>+SUMIF('по изворима и контима'!$D$12:$D$499,spisak!$C13,'по изворима и контима'!$M$12:$M$499)</f>
        <v>0</v>
      </c>
      <c r="O13" s="220">
        <f>+SUMIF('по изворима и контима'!$D$12:$D$499,spisak!$C13,'по изворима и контима'!$N$12:$N$499)</f>
        <v>0</v>
      </c>
      <c r="P13" s="220">
        <f>+SUMIF('по изворима и контима'!$D$12:$D$499,spisak!$C13,'по изворима и контима'!$O$12:$O$499)</f>
        <v>0</v>
      </c>
      <c r="Q13" s="220">
        <f>+SUMIF('по изворима и контима'!$D$12:$D$499,spisak!$C13,'по изворима и контима'!$P$12:$P$499)</f>
        <v>0</v>
      </c>
      <c r="R13" s="65">
        <f t="shared" si="1"/>
        <v>3</v>
      </c>
    </row>
    <row r="14" spans="1:31" ht="39.75" customHeight="1" x14ac:dyDescent="0.2">
      <c r="A14" s="234">
        <f t="shared" si="2"/>
        <v>4</v>
      </c>
      <c r="B14" s="93" t="e">
        <f>CONCATENATE($A$4,RIGHT(CONCATENATE("0",#REF!),3),A14)</f>
        <v>#REF!</v>
      </c>
      <c r="C14" s="202" t="s">
        <v>1025</v>
      </c>
      <c r="D14" s="164"/>
      <c r="E14" s="203">
        <v>2020</v>
      </c>
      <c r="F14" s="203"/>
      <c r="G14" s="221">
        <v>5000000</v>
      </c>
      <c r="H14" s="221">
        <v>120000000</v>
      </c>
      <c r="I14" s="204">
        <f>SUM(G14:H14)</f>
        <v>125000000</v>
      </c>
      <c r="J14" s="205"/>
      <c r="K14" s="220">
        <f>+SUMIF('по изворима и контима'!$D$12:$D$499,spisak!$C14,'по изворима и контима'!$J$12:$J$499)</f>
        <v>0</v>
      </c>
      <c r="L14" s="220">
        <f>+SUMIF('по изворима и контима'!$D$12:$D$499,spisak!$C14,'по изворима и контима'!$K$12:$K$499)</f>
        <v>0</v>
      </c>
      <c r="M14" s="220">
        <f>+SUMIF('по изворима и контима'!$D$12:$D$499,spisak!$C14,'по изворима и контима'!$L$12:$L$499)</f>
        <v>0</v>
      </c>
      <c r="N14" s="220">
        <f>+SUMIF('по изворима и контима'!$D$12:$D$499,spisak!$C14,'по изворима и контима'!$M$12:$M$499)</f>
        <v>0</v>
      </c>
      <c r="O14" s="220">
        <f>+SUMIF('по изворима и контима'!$D$12:$D$499,spisak!$C14,'по изворима и контима'!$N$12:$N$499)</f>
        <v>0</v>
      </c>
      <c r="P14" s="220">
        <f>+SUMIF('по изворима и контима'!$D$12:$D$499,spisak!$C14,'по изворима и контима'!$O$12:$O$499)</f>
        <v>0</v>
      </c>
      <c r="Q14" s="220">
        <f>+SUMIF('по изворима и контима'!$D$12:$D$499,spisak!$C14,'по изворима и контима'!$P$12:$P$499)</f>
        <v>0</v>
      </c>
      <c r="R14" s="65">
        <f t="shared" si="1"/>
        <v>4</v>
      </c>
    </row>
    <row r="15" spans="1:31" ht="36" hidden="1" customHeight="1" x14ac:dyDescent="0.2">
      <c r="A15" s="234">
        <f t="shared" si="2"/>
        <v>5</v>
      </c>
      <c r="B15" s="93" t="e">
        <f>CONCATENATE($A$4,RIGHT(CONCATENATE("0",#REF!),3),A15)</f>
        <v>#REF!</v>
      </c>
      <c r="C15" s="202" t="s">
        <v>994</v>
      </c>
      <c r="D15" s="164"/>
      <c r="E15" s="203">
        <v>2019</v>
      </c>
      <c r="F15" s="203"/>
      <c r="G15" s="221"/>
      <c r="H15" s="221"/>
      <c r="I15" s="204">
        <v>5000000</v>
      </c>
      <c r="J15" s="205"/>
      <c r="K15" s="220">
        <f>+SUMIF('по изворима и контима'!$D$12:$D$499,spisak!$C15,'по изворима и контима'!$J$12:$J$499)</f>
        <v>0</v>
      </c>
      <c r="L15" s="220">
        <f>+SUMIF('по изворима и контима'!$D$12:$D$499,spisak!$C15,'по изворима и контима'!$K$12:$K$499)</f>
        <v>0</v>
      </c>
      <c r="M15" s="220">
        <f>+SUMIF('по изворима и контима'!$D$12:$D$499,spisak!$C15,'по изворима и контима'!$L$12:$L$499)</f>
        <v>0</v>
      </c>
      <c r="N15" s="220">
        <f>+SUMIF('по изворима и контима'!$D$12:$D$499,spisak!$C15,'по изворима и контима'!$M$12:$M$499)</f>
        <v>5000000</v>
      </c>
      <c r="O15" s="220">
        <f>+SUMIF('по изворима и контима'!$D$12:$D$499,spisak!$C15,'по изворима и контима'!$N$12:$N$499)</f>
        <v>0</v>
      </c>
      <c r="P15" s="220">
        <f>+SUMIF('по изворима и контима'!$D$12:$D$499,spisak!$C15,'по изворима и контима'!$O$12:$O$499)</f>
        <v>0</v>
      </c>
      <c r="Q15" s="220">
        <f>+SUMIF('по изворима и контима'!$D$12:$D$499,spisak!$C15,'по изворима и контима'!$P$12:$P$499)</f>
        <v>0</v>
      </c>
      <c r="R15" s="65">
        <f t="shared" ref="R15:R22" si="3">+A15</f>
        <v>5</v>
      </c>
    </row>
    <row r="16" spans="1:31" ht="36" hidden="1" customHeight="1" x14ac:dyDescent="0.2">
      <c r="A16" s="234">
        <f t="shared" si="2"/>
        <v>6</v>
      </c>
      <c r="B16" s="93" t="e">
        <f>CONCATENATE($A$4,RIGHT(CONCATENATE("0",#REF!),3),A16)</f>
        <v>#REF!</v>
      </c>
      <c r="C16" s="202" t="s">
        <v>1000</v>
      </c>
      <c r="D16" s="164"/>
      <c r="E16" s="203">
        <v>2019</v>
      </c>
      <c r="F16" s="203"/>
      <c r="G16" s="221"/>
      <c r="H16" s="221"/>
      <c r="I16" s="204">
        <v>7000000</v>
      </c>
      <c r="J16" s="205"/>
      <c r="K16" s="220">
        <f>+SUMIF('по изворима и контима'!$D$12:$D$499,spisak!$C16,'по изворима и контима'!$J$12:$J$499)</f>
        <v>0</v>
      </c>
      <c r="L16" s="220">
        <f>+SUMIF('по изворима и контима'!$D$12:$D$499,spisak!$C16,'по изворима и контима'!$K$12:$K$499)</f>
        <v>0</v>
      </c>
      <c r="M16" s="220">
        <f>+SUMIF('по изворима и контима'!$D$12:$D$499,spisak!$C16,'по изворима и контима'!$L$12:$L$499)</f>
        <v>0</v>
      </c>
      <c r="N16" s="220">
        <f>+SUMIF('по изворима и контима'!$D$12:$D$499,spisak!$C16,'по изворима и контима'!$M$12:$M$499)</f>
        <v>7000000</v>
      </c>
      <c r="O16" s="220">
        <f>+SUMIF('по изворима и контима'!$D$12:$D$499,spisak!$C16,'по изворима и контима'!$N$12:$N$499)</f>
        <v>0</v>
      </c>
      <c r="P16" s="220">
        <f>+SUMIF('по изворима и контима'!$D$12:$D$499,spisak!$C16,'по изворима и контима'!$O$12:$O$499)</f>
        <v>0</v>
      </c>
      <c r="Q16" s="220">
        <f>+SUMIF('по изворима и контима'!$D$12:$D$499,spisak!$C16,'по изворима и контима'!$P$12:$P$499)</f>
        <v>0</v>
      </c>
      <c r="R16" s="65">
        <f t="shared" si="3"/>
        <v>6</v>
      </c>
    </row>
    <row r="17" spans="1:18" ht="36" customHeight="1" x14ac:dyDescent="0.2">
      <c r="A17" s="234">
        <f>A14+1</f>
        <v>5</v>
      </c>
      <c r="B17" s="93" t="e">
        <f>CONCATENATE($A$4,RIGHT(CONCATENATE("0",#REF!),3),A17)</f>
        <v>#REF!</v>
      </c>
      <c r="C17" s="202" t="s">
        <v>1012</v>
      </c>
      <c r="D17" s="164"/>
      <c r="E17" s="203">
        <v>2020</v>
      </c>
      <c r="F17" s="203"/>
      <c r="G17" s="221">
        <v>20000000</v>
      </c>
      <c r="H17" s="221"/>
      <c r="I17" s="204">
        <f t="shared" ref="I17:I30" si="4">SUM(G17:H17)</f>
        <v>20000000</v>
      </c>
      <c r="J17" s="205"/>
      <c r="K17" s="220">
        <f>+SUMIF('по изворима и контима'!$D$12:$D$499,spisak!$C17,'по изворима и контима'!$J$12:$J$499)</f>
        <v>0</v>
      </c>
      <c r="L17" s="220">
        <f>+SUMIF('по изворима и контима'!$D$12:$D$499,spisak!$C17,'по изворима и контима'!$K$12:$K$499)</f>
        <v>0</v>
      </c>
      <c r="M17" s="220">
        <f>+SUMIF('по изворима и контима'!$D$12:$D$499,spisak!$C17,'по изворима и контима'!$L$12:$L$499)</f>
        <v>0</v>
      </c>
      <c r="N17" s="220">
        <v>0</v>
      </c>
      <c r="O17" s="220">
        <f>+SUMIF('по изворима и контима'!$D$12:$D$499,spisak!$C17,'по изворима и контима'!$N$12:$N$499)</f>
        <v>0</v>
      </c>
      <c r="P17" s="220">
        <f>+SUMIF('по изворима и контима'!$D$12:$D$499,spisak!$C17,'по изворима и контима'!$O$12:$O$499)</f>
        <v>0</v>
      </c>
      <c r="Q17" s="220">
        <f>+SUMIF('по изворима и контима'!$D$12:$D$499,spisak!$C17,'по изворима и контима'!$P$12:$P$499)</f>
        <v>0</v>
      </c>
      <c r="R17" s="65">
        <f t="shared" si="3"/>
        <v>5</v>
      </c>
    </row>
    <row r="18" spans="1:18" ht="36" customHeight="1" x14ac:dyDescent="0.2">
      <c r="A18" s="234">
        <f t="shared" si="2"/>
        <v>6</v>
      </c>
      <c r="B18" s="93" t="e">
        <f>CONCATENATE($A$4,RIGHT(CONCATENATE("0",#REF!),3),A18)</f>
        <v>#REF!</v>
      </c>
      <c r="C18" s="202" t="s">
        <v>1026</v>
      </c>
      <c r="D18" s="164"/>
      <c r="E18" s="203">
        <v>2020</v>
      </c>
      <c r="F18" s="203"/>
      <c r="G18" s="221">
        <v>18000000</v>
      </c>
      <c r="H18" s="221"/>
      <c r="I18" s="204">
        <f t="shared" si="4"/>
        <v>18000000</v>
      </c>
      <c r="J18" s="205"/>
      <c r="K18" s="220">
        <f>+SUMIF('по изворима и контима'!$D$12:$D$499,spisak!$C18,'по изворима и контима'!$J$12:$J$499)</f>
        <v>0</v>
      </c>
      <c r="L18" s="220">
        <f>+SUMIF('по изворима и контима'!$D$12:$D$499,spisak!$C18,'по изворима и контима'!$K$12:$K$499)</f>
        <v>0</v>
      </c>
      <c r="M18" s="220">
        <f>+SUMIF('по изворима и контима'!$D$12:$D$499,spisak!$C18,'по изворима и контима'!$L$12:$L$499)</f>
        <v>0</v>
      </c>
      <c r="N18" s="220">
        <f>+SUMIF('по изворима и контима'!$D$12:$D$499,spisak!$C18,'по изворима и контима'!$M$12:$M$499)</f>
        <v>0</v>
      </c>
      <c r="O18" s="220">
        <f>+SUMIF('по изворима и контима'!$D$12:$D$499,spisak!$C18,'по изворима и контима'!$N$12:$N$499)</f>
        <v>0</v>
      </c>
      <c r="P18" s="220">
        <f>+SUMIF('по изворима и контима'!$D$12:$D$499,spisak!$C18,'по изворима и контима'!$O$12:$O$499)</f>
        <v>0</v>
      </c>
      <c r="Q18" s="220">
        <f>+SUMIF('по изворима и контима'!$D$12:$D$499,spisak!$C18,'по изворима и контима'!$P$12:$P$499)</f>
        <v>0</v>
      </c>
      <c r="R18" s="65">
        <f t="shared" si="3"/>
        <v>6</v>
      </c>
    </row>
    <row r="19" spans="1:18" ht="48.75" customHeight="1" x14ac:dyDescent="0.2">
      <c r="A19" s="234">
        <f t="shared" si="2"/>
        <v>7</v>
      </c>
      <c r="B19" s="93" t="e">
        <f>CONCATENATE($A$4,RIGHT(CONCATENATE("0",#REF!),3),A19)</f>
        <v>#REF!</v>
      </c>
      <c r="C19" s="202" t="s">
        <v>1013</v>
      </c>
      <c r="D19" s="164"/>
      <c r="E19" s="203">
        <v>2020</v>
      </c>
      <c r="F19" s="203"/>
      <c r="G19" s="221">
        <v>8000000</v>
      </c>
      <c r="H19" s="221"/>
      <c r="I19" s="204">
        <f t="shared" si="4"/>
        <v>8000000</v>
      </c>
      <c r="J19" s="205"/>
      <c r="K19" s="220">
        <f>+SUMIF('по изворима и контима'!$D$12:$D$499,spisak!$C19,'по изворима и контима'!$J$12:$J$499)</f>
        <v>0</v>
      </c>
      <c r="L19" s="220">
        <f>+SUMIF('по изворима и контима'!$D$12:$D$499,spisak!$C19,'по изворима и контима'!$K$12:$K$499)</f>
        <v>0</v>
      </c>
      <c r="M19" s="220">
        <f>+SUMIF('по изворима и контима'!$D$12:$D$499,spisak!$C19,'по изворима и контима'!$L$12:$L$499)</f>
        <v>0</v>
      </c>
      <c r="N19" s="220">
        <v>0</v>
      </c>
      <c r="O19" s="220">
        <f>+SUMIF('по изворима и контима'!$D$12:$D$499,spisak!$C19,'по изворима и контима'!$N$12:$N$499)</f>
        <v>0</v>
      </c>
      <c r="P19" s="220">
        <f>+SUMIF('по изворима и контима'!$D$12:$D$499,spisak!$C19,'по изворима и контима'!$O$12:$O$499)</f>
        <v>0</v>
      </c>
      <c r="Q19" s="220">
        <f>+SUMIF('по изворима и контима'!$D$12:$D$499,spisak!$C19,'по изворима и контима'!$P$12:$P$499)</f>
        <v>0</v>
      </c>
      <c r="R19" s="65">
        <f t="shared" si="3"/>
        <v>7</v>
      </c>
    </row>
    <row r="20" spans="1:18" ht="36" customHeight="1" x14ac:dyDescent="0.2">
      <c r="A20" s="234">
        <f t="shared" si="2"/>
        <v>8</v>
      </c>
      <c r="B20" s="93" t="e">
        <f>CONCATENATE($A$4,RIGHT(CONCATENATE("0",#REF!),3),A20)</f>
        <v>#REF!</v>
      </c>
      <c r="C20" s="202" t="s">
        <v>1014</v>
      </c>
      <c r="D20" s="164"/>
      <c r="E20" s="203">
        <v>2020</v>
      </c>
      <c r="F20" s="203"/>
      <c r="G20" s="221">
        <v>24000000</v>
      </c>
      <c r="H20" s="221"/>
      <c r="I20" s="204">
        <f t="shared" si="4"/>
        <v>24000000</v>
      </c>
      <c r="J20" s="205"/>
      <c r="K20" s="220">
        <f>+SUMIF('по изворима и контима'!$D$12:$D$499,spisak!$C20,'по изворима и контима'!$J$12:$J$499)</f>
        <v>0</v>
      </c>
      <c r="L20" s="220">
        <f>+SUMIF('по изворима и контима'!$D$12:$D$499,spisak!$C20,'по изворима и контима'!$K$12:$K$499)</f>
        <v>0</v>
      </c>
      <c r="M20" s="220">
        <f>+SUMIF('по изворима и контима'!$D$12:$D$499,spisak!$C20,'по изворима и контима'!$L$12:$L$499)</f>
        <v>0</v>
      </c>
      <c r="N20" s="220">
        <v>0</v>
      </c>
      <c r="O20" s="220">
        <f>+SUMIF('по изворима и контима'!$D$12:$D$499,spisak!$C20,'по изворима и контима'!$N$12:$N$499)</f>
        <v>0</v>
      </c>
      <c r="P20" s="220">
        <f>+SUMIF('по изворима и контима'!$D$12:$D$499,spisak!$C20,'по изворима и контима'!$O$12:$O$499)</f>
        <v>0</v>
      </c>
      <c r="Q20" s="220">
        <f>+SUMIF('по изворима и контима'!$D$12:$D$499,spisak!$C20,'по изворима и контима'!$P$12:$P$499)</f>
        <v>0</v>
      </c>
      <c r="R20" s="65">
        <f t="shared" si="3"/>
        <v>8</v>
      </c>
    </row>
    <row r="21" spans="1:18" ht="36" customHeight="1" x14ac:dyDescent="0.2">
      <c r="A21" s="234">
        <f t="shared" si="2"/>
        <v>9</v>
      </c>
      <c r="B21" s="93" t="e">
        <f>CONCATENATE($A$4,RIGHT(CONCATENATE("0",#REF!),3),A21)</f>
        <v>#REF!</v>
      </c>
      <c r="C21" s="202" t="s">
        <v>1015</v>
      </c>
      <c r="D21" s="164"/>
      <c r="E21" s="203">
        <v>2020</v>
      </c>
      <c r="F21" s="203"/>
      <c r="G21" s="221">
        <v>8000000</v>
      </c>
      <c r="H21" s="221"/>
      <c r="I21" s="204">
        <f t="shared" si="4"/>
        <v>8000000</v>
      </c>
      <c r="J21" s="205"/>
      <c r="K21" s="220">
        <f>+SUMIF('по изворима и контима'!$D$12:$D$499,spisak!$C21,'по изворима и контима'!$J$12:$J$499)</f>
        <v>0</v>
      </c>
      <c r="L21" s="220">
        <f>+SUMIF('по изворима и контима'!$D$12:$D$499,spisak!$C21,'по изворима и контима'!$K$12:$K$499)</f>
        <v>0</v>
      </c>
      <c r="M21" s="220">
        <f>+SUMIF('по изворима и контима'!$D$12:$D$499,spisak!$C21,'по изворима и контима'!$L$12:$L$499)</f>
        <v>0</v>
      </c>
      <c r="N21" s="220">
        <v>0</v>
      </c>
      <c r="O21" s="220">
        <f>+SUMIF('по изворима и контима'!$D$12:$D$499,spisak!$C21,'по изворима и контима'!$N$12:$N$499)</f>
        <v>0</v>
      </c>
      <c r="P21" s="220">
        <f>+SUMIF('по изворима и контима'!$D$12:$D$499,spisak!$C21,'по изворима и контима'!$O$12:$O$499)</f>
        <v>0</v>
      </c>
      <c r="Q21" s="220">
        <f>+SUMIF('по изворима и контима'!$D$12:$D$499,spisak!$C21,'по изворима и контима'!$P$12:$P$499)</f>
        <v>0</v>
      </c>
      <c r="R21" s="65">
        <f t="shared" si="3"/>
        <v>9</v>
      </c>
    </row>
    <row r="22" spans="1:18" ht="36" customHeight="1" x14ac:dyDescent="0.2">
      <c r="A22" s="234">
        <f t="shared" si="2"/>
        <v>10</v>
      </c>
      <c r="B22" s="93" t="e">
        <f>CONCATENATE($A$4,RIGHT(CONCATENATE("0",#REF!),3),A22)</f>
        <v>#REF!</v>
      </c>
      <c r="C22" s="202" t="s">
        <v>1027</v>
      </c>
      <c r="D22" s="164"/>
      <c r="E22" s="203">
        <v>2020</v>
      </c>
      <c r="F22" s="203"/>
      <c r="G22" s="221">
        <v>9000000</v>
      </c>
      <c r="H22" s="221">
        <v>16500000</v>
      </c>
      <c r="I22" s="204">
        <f t="shared" si="4"/>
        <v>25500000</v>
      </c>
      <c r="J22" s="205"/>
      <c r="K22" s="220">
        <f>+SUMIF('по изворима и контима'!$D$12:$D$499,spisak!$C22,'по изворима и контима'!$J$12:$J$499)</f>
        <v>0</v>
      </c>
      <c r="L22" s="220">
        <f>+SUMIF('по изворима и контима'!$D$12:$D$499,spisak!$C22,'по изворима и контима'!$K$12:$K$499)</f>
        <v>0</v>
      </c>
      <c r="M22" s="220">
        <f>+SUMIF('по изворима и контима'!$D$12:$D$499,spisak!$C22,'по изворима и контима'!$L$12:$L$499)</f>
        <v>0</v>
      </c>
      <c r="N22" s="220">
        <v>0</v>
      </c>
      <c r="O22" s="220">
        <f>+SUMIF('по изворима и контима'!$D$12:$D$499,spisak!$C22,'по изворима и контима'!$N$12:$N$499)</f>
        <v>0</v>
      </c>
      <c r="P22" s="220">
        <f>+SUMIF('по изворима и контима'!$D$12:$D$499,spisak!$C22,'по изворима и контима'!$O$12:$O$499)</f>
        <v>0</v>
      </c>
      <c r="Q22" s="220">
        <f>+SUMIF('по изворима и контима'!$D$12:$D$499,spisak!$C22,'по изворима и контима'!$P$12:$P$499)</f>
        <v>0</v>
      </c>
      <c r="R22" s="65">
        <f t="shared" si="3"/>
        <v>10</v>
      </c>
    </row>
    <row r="23" spans="1:18" ht="36" customHeight="1" x14ac:dyDescent="0.2">
      <c r="A23" s="234">
        <f t="shared" si="2"/>
        <v>11</v>
      </c>
      <c r="B23" s="93" t="e">
        <f>CONCATENATE($A$4,RIGHT(CONCATENATE("0",#REF!),3),A23)</f>
        <v>#REF!</v>
      </c>
      <c r="C23" s="202" t="s">
        <v>1028</v>
      </c>
      <c r="D23" s="164"/>
      <c r="E23" s="203">
        <v>2020</v>
      </c>
      <c r="F23" s="181"/>
      <c r="G23" s="221">
        <v>8000000</v>
      </c>
      <c r="H23" s="221">
        <v>70000000</v>
      </c>
      <c r="I23" s="204">
        <f t="shared" si="4"/>
        <v>78000000</v>
      </c>
      <c r="J23" s="178"/>
      <c r="K23" s="220">
        <f>+SUMIF('по изворима и контима'!$D$12:$D$499,spisak!$C23,'по изворима и контима'!$J$12:$J$499)</f>
        <v>0</v>
      </c>
      <c r="L23" s="220">
        <f>+SUMIF('по изворима и контима'!$D$12:$D$499,spisak!$C23,'по изворима и контима'!$K$12:$K$499)</f>
        <v>0</v>
      </c>
      <c r="M23" s="220">
        <f>+SUMIF('по изворима и контима'!$D$12:$D$499,spisak!$C23,'по изворима и контима'!$L$12:$L$499)</f>
        <v>0</v>
      </c>
      <c r="N23" s="220">
        <f>+SUMIF('по изворима и контима'!$D$12:$D$499,spisak!$C23,'по изворима и контима'!$M$12:$M$499)</f>
        <v>0</v>
      </c>
      <c r="O23" s="220">
        <f>+SUMIF('по изворима и контима'!$D$12:$D$499,spisak!$C23,'по изворима и контима'!$N$12:$N$499)</f>
        <v>0</v>
      </c>
      <c r="P23" s="220">
        <f>+SUMIF('по изворима и контима'!$D$12:$D$499,spisak!$C23,'по изворима и контима'!$O$12:$O$499)</f>
        <v>0</v>
      </c>
      <c r="Q23" s="220">
        <f>+SUMIF('по изворима и контима'!$D$12:$D$499,spisak!$C23,'по изворима и контима'!$P$12:$P$499)</f>
        <v>0</v>
      </c>
      <c r="R23" s="65">
        <f t="shared" si="1"/>
        <v>11</v>
      </c>
    </row>
    <row r="24" spans="1:18" ht="36" customHeight="1" x14ac:dyDescent="0.2">
      <c r="A24" s="234">
        <f t="shared" si="2"/>
        <v>12</v>
      </c>
      <c r="B24" s="93" t="e">
        <f>CONCATENATE($A$4,RIGHT(CONCATENATE("0",#REF!),3),A24)</f>
        <v>#REF!</v>
      </c>
      <c r="C24" s="202" t="s">
        <v>1016</v>
      </c>
      <c r="D24" s="164"/>
      <c r="E24" s="203">
        <v>2020</v>
      </c>
      <c r="F24" s="181"/>
      <c r="G24" s="221">
        <v>1500000</v>
      </c>
      <c r="H24" s="221">
        <v>48000000</v>
      </c>
      <c r="I24" s="204">
        <f t="shared" si="4"/>
        <v>49500000</v>
      </c>
      <c r="J24" s="178"/>
      <c r="K24" s="220">
        <f>+SUMIF('по изворима и контима'!$D$12:$D$499,spisak!$C24,'по изворима и контима'!$J$12:$J$499)</f>
        <v>0</v>
      </c>
      <c r="L24" s="220">
        <f>+SUMIF('по изворима и контима'!$D$12:$D$499,spisak!$C24,'по изворима и контима'!$K$12:$K$499)</f>
        <v>0</v>
      </c>
      <c r="M24" s="220">
        <f>+SUMIF('по изворима и контима'!$D$12:$D$499,spisak!$C24,'по изворима и контима'!$L$12:$L$499)</f>
        <v>0</v>
      </c>
      <c r="N24" s="220">
        <f>+SUMIF('по изворима и контима'!$D$12:$D$499,spisak!$C24,'по изворима и контима'!$M$12:$M$499)</f>
        <v>0</v>
      </c>
      <c r="O24" s="220">
        <f>+SUMIF('по изворима и контима'!$D$12:$D$499,spisak!$C24,'по изворима и контима'!$N$12:$N$499)</f>
        <v>0</v>
      </c>
      <c r="P24" s="220">
        <f>+SUMIF('по изворима и контима'!$D$12:$D$499,spisak!$C24,'по изворима и контима'!$O$12:$O$499)</f>
        <v>0</v>
      </c>
      <c r="Q24" s="220">
        <f>+SUMIF('по изворима и контима'!$D$12:$D$499,spisak!$C24,'по изворима и контима'!$P$12:$P$499)</f>
        <v>0</v>
      </c>
      <c r="R24" s="65">
        <f t="shared" si="1"/>
        <v>12</v>
      </c>
    </row>
    <row r="25" spans="1:18" ht="36" customHeight="1" x14ac:dyDescent="0.2">
      <c r="A25" s="234">
        <f t="shared" si="2"/>
        <v>13</v>
      </c>
      <c r="B25" s="93" t="e">
        <f>CONCATENATE($A$4,RIGHT(CONCATENATE("0",#REF!),3),A25)</f>
        <v>#REF!</v>
      </c>
      <c r="C25" s="202" t="s">
        <v>1017</v>
      </c>
      <c r="D25" s="164"/>
      <c r="E25" s="203">
        <v>2020</v>
      </c>
      <c r="F25" s="181"/>
      <c r="G25" s="221">
        <v>2000000</v>
      </c>
      <c r="H25" s="221">
        <v>50000000</v>
      </c>
      <c r="I25" s="204">
        <f t="shared" si="4"/>
        <v>52000000</v>
      </c>
      <c r="J25" s="178"/>
      <c r="K25" s="220">
        <f>+SUMIF('по изворима и контима'!$D$12:$D$499,spisak!$C25,'по изворима и контима'!$J$12:$J$499)</f>
        <v>0</v>
      </c>
      <c r="L25" s="220">
        <v>0</v>
      </c>
      <c r="M25" s="220">
        <f>+SUMIF('по изворима и контима'!$D$12:$D$499,spisak!$C25,'по изворима и контима'!$L$12:$L$499)</f>
        <v>0</v>
      </c>
      <c r="N25" s="220">
        <f>+SUMIF('по изворима и контима'!$D$12:$D$499,spisak!$C25,'по изворима и контима'!$M$12:$M$499)</f>
        <v>0</v>
      </c>
      <c r="O25" s="220">
        <f>+SUMIF('по изворима и контима'!$D$12:$D$499,spisak!$C25,'по изворима и контима'!$N$12:$N$499)</f>
        <v>0</v>
      </c>
      <c r="P25" s="220">
        <f>+SUMIF('по изворима и контима'!$D$12:$D$499,spisak!$C25,'по изворима и контима'!$O$12:$O$499)</f>
        <v>0</v>
      </c>
      <c r="Q25" s="220">
        <f>+SUMIF('по изворима и контима'!$D$12:$D$499,spisak!$C25,'по изворима и контима'!$P$12:$P$499)</f>
        <v>0</v>
      </c>
      <c r="R25" s="65">
        <f t="shared" si="1"/>
        <v>13</v>
      </c>
    </row>
    <row r="26" spans="1:18" ht="36" customHeight="1" x14ac:dyDescent="0.2">
      <c r="A26" s="234">
        <f t="shared" si="2"/>
        <v>14</v>
      </c>
      <c r="B26" s="93" t="e">
        <f>CONCATENATE($A$4,RIGHT(CONCATENATE("0",#REF!),3),A26)</f>
        <v>#REF!</v>
      </c>
      <c r="C26" s="202" t="s">
        <v>1018</v>
      </c>
      <c r="D26" s="164"/>
      <c r="E26" s="203">
        <v>2020</v>
      </c>
      <c r="F26" s="181"/>
      <c r="G26" s="221">
        <v>1000000</v>
      </c>
      <c r="H26" s="221">
        <v>15700000</v>
      </c>
      <c r="I26" s="204">
        <f t="shared" si="4"/>
        <v>16700000</v>
      </c>
      <c r="J26" s="178"/>
      <c r="K26" s="220">
        <f>+SUMIF('по изворима и контима'!$D$12:$D$499,spisak!$C26,'по изворима и контима'!$J$12:$J$499)</f>
        <v>0</v>
      </c>
      <c r="L26" s="220">
        <f>+SUMIF('по изворима и контима'!$D$12:$D$499,spisak!$C26,'по изворима и контима'!$K$12:$K$499)</f>
        <v>0</v>
      </c>
      <c r="M26" s="220">
        <f>+SUMIF('по изворима и контима'!$D$12:$D$499,spisak!$C26,'по изворима и контима'!$L$12:$L$499)</f>
        <v>0</v>
      </c>
      <c r="N26" s="220">
        <f>+SUMIF('по изворима и контима'!$D$12:$D$499,spisak!$C26,'по изворима и контима'!$M$12:$M$499)</f>
        <v>0</v>
      </c>
      <c r="O26" s="220">
        <f>+SUMIF('по изворима и контима'!$D$12:$D$499,spisak!$C26,'по изворима и контима'!$N$12:$N$499)</f>
        <v>0</v>
      </c>
      <c r="P26" s="220">
        <f>+SUMIF('по изворима и контима'!$D$12:$D$499,spisak!$C26,'по изворима и контима'!$O$12:$O$499)</f>
        <v>0</v>
      </c>
      <c r="Q26" s="220">
        <f>+SUMIF('по изворима и контима'!$D$12:$D$499,spisak!$C26,'по изворима и контима'!$P$12:$P$499)</f>
        <v>0</v>
      </c>
      <c r="R26" s="65">
        <f t="shared" si="1"/>
        <v>14</v>
      </c>
    </row>
    <row r="27" spans="1:18" ht="36" customHeight="1" x14ac:dyDescent="0.2">
      <c r="A27" s="234">
        <f t="shared" si="2"/>
        <v>15</v>
      </c>
      <c r="B27" s="93" t="e">
        <f>CONCATENATE($A$4,RIGHT(CONCATENATE("0",#REF!),3),A27)</f>
        <v>#REF!</v>
      </c>
      <c r="C27" s="202" t="s">
        <v>996</v>
      </c>
      <c r="D27" s="164"/>
      <c r="E27" s="203">
        <v>2020</v>
      </c>
      <c r="F27" s="181"/>
      <c r="G27" s="221">
        <v>1500000</v>
      </c>
      <c r="H27" s="221">
        <v>43200000</v>
      </c>
      <c r="I27" s="204">
        <f t="shared" si="4"/>
        <v>44700000</v>
      </c>
      <c r="J27" s="178"/>
      <c r="K27" s="220">
        <f>+SUMIF('по изворима и контима'!$D$12:$D$499,spisak!$C27,'по изворима и контима'!$J$12:$J$499)</f>
        <v>0</v>
      </c>
      <c r="L27" s="220">
        <f>+SUMIF('по изворима и контима'!$D$12:$D$499,spisak!$C27,'по изворима и контима'!$K$12:$K$499)</f>
        <v>0</v>
      </c>
      <c r="M27" s="220">
        <f>+SUMIF('по изворима и контима'!$D$12:$D$499,spisak!$C27,'по изворима и контима'!$L$12:$L$499)</f>
        <v>0</v>
      </c>
      <c r="N27" s="220">
        <f>+SUMIF('по изворима и контима'!$D$12:$D$499,spisak!$C27,'по изворима и контима'!$M$12:$M$499)</f>
        <v>0</v>
      </c>
      <c r="O27" s="220">
        <f>+SUMIF('по изворима и контима'!$D$12:$D$499,spisak!$C27,'по изворима и контима'!$N$12:$N$499)</f>
        <v>0</v>
      </c>
      <c r="P27" s="220">
        <f>+SUMIF('по изворима и контима'!$D$12:$D$499,spisak!$C27,'по изворима и контима'!$O$12:$O$499)</f>
        <v>0</v>
      </c>
      <c r="Q27" s="220">
        <f>+SUMIF('по изворима и контима'!$D$12:$D$499,spisak!$C27,'по изворима и контима'!$P$12:$P$499)</f>
        <v>0</v>
      </c>
      <c r="R27" s="65">
        <f t="shared" si="1"/>
        <v>15</v>
      </c>
    </row>
    <row r="28" spans="1:18" ht="41.25" customHeight="1" x14ac:dyDescent="0.2">
      <c r="A28" s="234">
        <f t="shared" si="2"/>
        <v>16</v>
      </c>
      <c r="B28" s="93" t="e">
        <f>CONCATENATE($A$4,RIGHT(CONCATENATE("0",#REF!),3),A28)</f>
        <v>#REF!</v>
      </c>
      <c r="C28" s="202" t="s">
        <v>1019</v>
      </c>
      <c r="D28" s="164"/>
      <c r="E28" s="203">
        <v>2020</v>
      </c>
      <c r="F28" s="181"/>
      <c r="G28" s="221">
        <v>14000000</v>
      </c>
      <c r="H28" s="221">
        <v>78000000</v>
      </c>
      <c r="I28" s="204">
        <f t="shared" si="4"/>
        <v>92000000</v>
      </c>
      <c r="J28" s="178"/>
      <c r="K28" s="220">
        <f>+SUMIF('по изворима и контима'!$D$12:$D$499,spisak!$C28,'по изворима и контима'!$J$12:$J$499)</f>
        <v>0</v>
      </c>
      <c r="L28" s="220">
        <f>+SUMIF('по изворима и контима'!$D$12:$D$499,spisak!$C28,'по изворима и контима'!$K$12:$K$499)</f>
        <v>0</v>
      </c>
      <c r="M28" s="220">
        <f>+SUMIF('по изворима и контима'!$D$12:$D$499,spisak!$C28,'по изворима и контима'!$L$12:$L$499)</f>
        <v>0</v>
      </c>
      <c r="N28" s="220">
        <f>+SUMIF('по изворима и контима'!$D$12:$D$499,spisak!$C28,'по изворима и контима'!$M$12:$M$499)</f>
        <v>0</v>
      </c>
      <c r="O28" s="220">
        <f>+SUMIF('по изворима и контима'!$D$12:$D$499,spisak!$C28,'по изворима и контима'!$N$12:$N$499)</f>
        <v>0</v>
      </c>
      <c r="P28" s="220">
        <f>+SUMIF('по изворима и контима'!$D$12:$D$499,spisak!$C28,'по изворима и контима'!$O$12:$O$499)</f>
        <v>0</v>
      </c>
      <c r="Q28" s="220">
        <f>+SUMIF('по изворима и контима'!$D$12:$D$499,spisak!$C28,'по изворима и контима'!$P$12:$P$499)</f>
        <v>0</v>
      </c>
      <c r="R28" s="65">
        <f t="shared" si="1"/>
        <v>16</v>
      </c>
    </row>
    <row r="29" spans="1:18" ht="36" customHeight="1" x14ac:dyDescent="0.2">
      <c r="A29" s="234">
        <f t="shared" si="2"/>
        <v>17</v>
      </c>
      <c r="B29" s="93" t="e">
        <f>CONCATENATE($A$4,RIGHT(CONCATENATE("0",#REF!),3),A29)</f>
        <v>#REF!</v>
      </c>
      <c r="C29" s="202" t="s">
        <v>1020</v>
      </c>
      <c r="D29" s="164"/>
      <c r="E29" s="203">
        <v>2020</v>
      </c>
      <c r="F29" s="181"/>
      <c r="G29" s="221">
        <v>30000000</v>
      </c>
      <c r="H29" s="227">
        <v>170000000</v>
      </c>
      <c r="I29" s="204">
        <f t="shared" si="4"/>
        <v>200000000</v>
      </c>
      <c r="J29" s="178"/>
      <c r="K29" s="220">
        <f>+SUMIF('по изворима и контима'!$D$12:$D$499,spisak!$C29,'по изворима и контима'!$J$12:$J$499)</f>
        <v>0</v>
      </c>
      <c r="L29" s="220">
        <f>+SUMIF('по изворима и контима'!$D$12:$D$499,spisak!$C29,'по изворима и контима'!$K$12:$K$499)</f>
        <v>0</v>
      </c>
      <c r="M29" s="220">
        <f>+SUMIF('по изворима и контима'!$D$12:$D$499,spisak!$C29,'по изворима и контима'!$L$12:$L$499)</f>
        <v>0</v>
      </c>
      <c r="N29" s="220">
        <f>+SUMIF('по изворима и контима'!$D$12:$D$499,spisak!$C29,'по изворима и контима'!$M$12:$M$499)</f>
        <v>0</v>
      </c>
      <c r="O29" s="220">
        <f>+SUMIF('по изворима и контима'!$D$12:$D$499,spisak!$C29,'по изворима и контима'!$N$12:$N$499)</f>
        <v>0</v>
      </c>
      <c r="P29" s="220">
        <f>+SUMIF('по изворима и контима'!$D$12:$D$499,spisak!$C29,'по изворима и контима'!$O$12:$O$499)</f>
        <v>0</v>
      </c>
      <c r="Q29" s="220">
        <f>+SUMIF('по изворима и контима'!$D$12:$D$499,spisak!$C29,'по изворима и контима'!$P$12:$P$499)</f>
        <v>0</v>
      </c>
      <c r="R29" s="65">
        <f t="shared" si="1"/>
        <v>17</v>
      </c>
    </row>
    <row r="30" spans="1:18" ht="35.25" customHeight="1" x14ac:dyDescent="0.3">
      <c r="A30" s="234">
        <f t="shared" si="2"/>
        <v>18</v>
      </c>
      <c r="B30" s="222"/>
      <c r="C30" s="228" t="s">
        <v>1021</v>
      </c>
      <c r="D30" s="222"/>
      <c r="E30" s="203">
        <v>2020</v>
      </c>
      <c r="F30" s="224"/>
      <c r="G30" s="225">
        <v>7000000</v>
      </c>
      <c r="H30" s="226"/>
      <c r="I30" s="230">
        <f t="shared" si="4"/>
        <v>7000000</v>
      </c>
      <c r="J30" s="224"/>
      <c r="K30" s="224"/>
      <c r="L30" s="224"/>
      <c r="M30" s="224"/>
      <c r="N30" s="224"/>
      <c r="O30" s="223"/>
      <c r="P30" s="223"/>
      <c r="Q30" s="224"/>
    </row>
    <row r="31" spans="1:18" ht="34.5" customHeight="1" x14ac:dyDescent="0.3">
      <c r="A31" s="236">
        <v>19</v>
      </c>
      <c r="B31" s="224"/>
      <c r="C31" s="237" t="s">
        <v>1029</v>
      </c>
      <c r="D31" s="224"/>
      <c r="E31" s="237">
        <v>2020</v>
      </c>
      <c r="F31" s="224"/>
      <c r="G31" s="238">
        <v>2500000</v>
      </c>
      <c r="H31" s="224"/>
      <c r="I31" s="238">
        <f t="shared" ref="I31:I41" si="5">SUM(G31:H31)</f>
        <v>2500000</v>
      </c>
      <c r="J31" s="224"/>
      <c r="K31" s="224"/>
      <c r="L31" s="224"/>
      <c r="M31" s="224"/>
      <c r="N31" s="224"/>
      <c r="O31" s="224"/>
      <c r="P31" s="224"/>
      <c r="Q31" s="224"/>
    </row>
    <row r="32" spans="1:18" ht="36" customHeight="1" x14ac:dyDescent="0.3">
      <c r="A32" s="236">
        <v>20</v>
      </c>
      <c r="B32" s="224"/>
      <c r="C32" s="239" t="s">
        <v>1023</v>
      </c>
      <c r="D32" s="237"/>
      <c r="E32" s="237">
        <v>2020</v>
      </c>
      <c r="F32" s="237"/>
      <c r="G32" s="238">
        <v>4000000</v>
      </c>
      <c r="H32" s="238">
        <v>8438462.2799999993</v>
      </c>
      <c r="I32" s="238">
        <f t="shared" si="5"/>
        <v>12438462.279999999</v>
      </c>
      <c r="J32" s="224"/>
      <c r="K32" s="224"/>
      <c r="L32" s="224"/>
      <c r="M32" s="224"/>
      <c r="N32" s="224"/>
      <c r="O32" s="224"/>
      <c r="P32" s="224"/>
      <c r="Q32" s="224"/>
    </row>
    <row r="33" spans="1:17" ht="36" customHeight="1" x14ac:dyDescent="0.3">
      <c r="A33" s="236">
        <v>21</v>
      </c>
      <c r="B33" s="224"/>
      <c r="C33" s="239" t="s">
        <v>1030</v>
      </c>
      <c r="D33" s="237"/>
      <c r="E33" s="237">
        <v>2020</v>
      </c>
      <c r="F33" s="237"/>
      <c r="G33" s="238">
        <v>7000000</v>
      </c>
      <c r="H33" s="238">
        <v>68000000</v>
      </c>
      <c r="I33" s="238">
        <f t="shared" si="5"/>
        <v>75000000</v>
      </c>
      <c r="J33" s="224"/>
      <c r="K33" s="224"/>
      <c r="L33" s="224"/>
      <c r="M33" s="224"/>
      <c r="N33" s="224"/>
      <c r="O33" s="224"/>
      <c r="P33" s="224"/>
      <c r="Q33" s="224"/>
    </row>
    <row r="34" spans="1:17" ht="36" customHeight="1" x14ac:dyDescent="0.3">
      <c r="A34" s="236">
        <v>22</v>
      </c>
      <c r="B34" s="224"/>
      <c r="C34" s="239" t="s">
        <v>1031</v>
      </c>
      <c r="D34" s="237"/>
      <c r="E34" s="237">
        <v>2020</v>
      </c>
      <c r="F34" s="237"/>
      <c r="G34" s="238">
        <v>6200000</v>
      </c>
      <c r="H34" s="238">
        <v>55800000</v>
      </c>
      <c r="I34" s="238">
        <f t="shared" si="5"/>
        <v>62000000</v>
      </c>
      <c r="J34" s="224"/>
      <c r="K34" s="224"/>
      <c r="L34" s="224"/>
      <c r="M34" s="224"/>
      <c r="N34" s="224"/>
      <c r="O34" s="224"/>
      <c r="P34" s="224"/>
      <c r="Q34" s="224"/>
    </row>
    <row r="35" spans="1:17" ht="36" customHeight="1" x14ac:dyDescent="0.3">
      <c r="A35" s="236">
        <v>23</v>
      </c>
      <c r="B35" s="224"/>
      <c r="C35" s="239" t="s">
        <v>1032</v>
      </c>
      <c r="D35" s="237"/>
      <c r="E35" s="237">
        <v>2020</v>
      </c>
      <c r="F35" s="237"/>
      <c r="G35" s="238">
        <v>3500000</v>
      </c>
      <c r="H35" s="238">
        <v>15000000</v>
      </c>
      <c r="I35" s="238">
        <f t="shared" si="5"/>
        <v>18500000</v>
      </c>
      <c r="J35" s="224"/>
      <c r="K35" s="224"/>
      <c r="L35" s="224"/>
      <c r="M35" s="224"/>
      <c r="N35" s="224"/>
      <c r="O35" s="224"/>
      <c r="P35" s="224"/>
      <c r="Q35" s="224"/>
    </row>
    <row r="36" spans="1:17" ht="36" customHeight="1" x14ac:dyDescent="0.3">
      <c r="A36" s="236">
        <v>24</v>
      </c>
      <c r="B36" s="224"/>
      <c r="C36" s="239" t="s">
        <v>1033</v>
      </c>
      <c r="D36" s="237"/>
      <c r="E36" s="237">
        <v>2020</v>
      </c>
      <c r="F36" s="237"/>
      <c r="G36" s="238">
        <v>2000000</v>
      </c>
      <c r="H36" s="238"/>
      <c r="I36" s="238">
        <f t="shared" si="5"/>
        <v>2000000</v>
      </c>
      <c r="J36" s="224"/>
      <c r="K36" s="224"/>
      <c r="L36" s="224"/>
      <c r="M36" s="224"/>
      <c r="N36" s="224"/>
      <c r="O36" s="224"/>
      <c r="P36" s="224"/>
      <c r="Q36" s="224"/>
    </row>
    <row r="37" spans="1:17" ht="36" customHeight="1" x14ac:dyDescent="0.3">
      <c r="A37" s="236">
        <v>25</v>
      </c>
      <c r="B37" s="224"/>
      <c r="C37" s="239" t="s">
        <v>1034</v>
      </c>
      <c r="D37" s="237"/>
      <c r="E37" s="237">
        <v>2020</v>
      </c>
      <c r="F37" s="237"/>
      <c r="G37" s="238">
        <v>6000000</v>
      </c>
      <c r="H37" s="238"/>
      <c r="I37" s="238">
        <f t="shared" si="5"/>
        <v>6000000</v>
      </c>
      <c r="J37" s="224"/>
      <c r="K37" s="224"/>
      <c r="L37" s="224"/>
      <c r="M37" s="224"/>
      <c r="N37" s="224"/>
      <c r="O37" s="224"/>
      <c r="P37" s="224"/>
      <c r="Q37" s="224"/>
    </row>
    <row r="38" spans="1:17" ht="36" customHeight="1" x14ac:dyDescent="0.3">
      <c r="A38" s="236">
        <v>26</v>
      </c>
      <c r="B38" s="224"/>
      <c r="C38" s="239" t="s">
        <v>1035</v>
      </c>
      <c r="D38" s="237"/>
      <c r="E38" s="237">
        <v>2020</v>
      </c>
      <c r="F38" s="237"/>
      <c r="G38" s="238">
        <v>1800000</v>
      </c>
      <c r="H38" s="238"/>
      <c r="I38" s="238">
        <f t="shared" si="5"/>
        <v>1800000</v>
      </c>
      <c r="J38" s="224"/>
      <c r="K38" s="224"/>
      <c r="L38" s="224"/>
      <c r="M38" s="224"/>
      <c r="N38" s="224"/>
      <c r="O38" s="224"/>
      <c r="P38" s="224"/>
      <c r="Q38" s="224"/>
    </row>
    <row r="39" spans="1:17" ht="36" customHeight="1" x14ac:dyDescent="0.3">
      <c r="A39" s="236">
        <v>27</v>
      </c>
      <c r="B39" s="224"/>
      <c r="C39" s="239" t="s">
        <v>1036</v>
      </c>
      <c r="D39" s="237"/>
      <c r="E39" s="237">
        <v>2020</v>
      </c>
      <c r="F39" s="237"/>
      <c r="G39" s="238">
        <v>1300000</v>
      </c>
      <c r="H39" s="238"/>
      <c r="I39" s="238">
        <f t="shared" si="5"/>
        <v>1300000</v>
      </c>
      <c r="J39" s="224"/>
      <c r="K39" s="224"/>
      <c r="L39" s="224"/>
      <c r="M39" s="224"/>
      <c r="N39" s="224"/>
      <c r="O39" s="224"/>
      <c r="P39" s="224"/>
      <c r="Q39" s="224"/>
    </row>
    <row r="40" spans="1:17" ht="36" customHeight="1" x14ac:dyDescent="0.3">
      <c r="A40" s="236">
        <v>28</v>
      </c>
      <c r="B40" s="224"/>
      <c r="C40" s="239" t="s">
        <v>1037</v>
      </c>
      <c r="D40" s="237"/>
      <c r="E40" s="237">
        <v>2020</v>
      </c>
      <c r="F40" s="237"/>
      <c r="G40" s="238">
        <v>5000000</v>
      </c>
      <c r="H40" s="238"/>
      <c r="I40" s="238">
        <f t="shared" si="5"/>
        <v>5000000</v>
      </c>
      <c r="J40" s="224"/>
      <c r="K40" s="224"/>
      <c r="L40" s="224"/>
      <c r="M40" s="224"/>
      <c r="N40" s="224"/>
      <c r="O40" s="224"/>
      <c r="P40" s="224"/>
      <c r="Q40" s="224"/>
    </row>
    <row r="41" spans="1:17" ht="36" customHeight="1" x14ac:dyDescent="0.3">
      <c r="A41" s="236">
        <v>29</v>
      </c>
      <c r="B41" s="224"/>
      <c r="C41" s="239" t="s">
        <v>1038</v>
      </c>
      <c r="D41" s="237"/>
      <c r="E41" s="237">
        <v>2020</v>
      </c>
      <c r="F41" s="237"/>
      <c r="G41" s="238">
        <v>2500000</v>
      </c>
      <c r="H41" s="238"/>
      <c r="I41" s="238">
        <f t="shared" si="5"/>
        <v>2500000</v>
      </c>
      <c r="J41" s="224"/>
      <c r="K41" s="224"/>
      <c r="L41" s="224"/>
      <c r="M41" s="224"/>
      <c r="N41" s="224"/>
      <c r="O41" s="224"/>
      <c r="P41" s="224"/>
      <c r="Q41" s="224"/>
    </row>
    <row r="42" spans="1:17" ht="20.25" customHeight="1" thickBot="1" x14ac:dyDescent="0.3">
      <c r="A42" s="109"/>
      <c r="B42" s="109"/>
      <c r="C42" s="110"/>
      <c r="D42" s="110"/>
      <c r="E42" s="110"/>
      <c r="F42" s="109"/>
      <c r="G42" s="229"/>
      <c r="H42" s="109"/>
      <c r="I42" s="231"/>
      <c r="J42" s="109"/>
      <c r="K42" s="109"/>
      <c r="L42" s="109"/>
      <c r="M42" s="109"/>
      <c r="N42" s="110"/>
      <c r="O42" s="110"/>
      <c r="P42" s="110"/>
      <c r="Q42" s="109"/>
    </row>
    <row r="43" spans="1:17" ht="17.25" customHeight="1" x14ac:dyDescent="0.25">
      <c r="A43" s="109"/>
      <c r="B43" s="109"/>
      <c r="C43" s="112" t="s">
        <v>678</v>
      </c>
      <c r="D43" s="109"/>
      <c r="E43" s="109"/>
      <c r="F43" s="109"/>
      <c r="G43" s="109"/>
      <c r="H43" s="109"/>
      <c r="I43" s="109"/>
      <c r="J43" s="109"/>
      <c r="K43" s="111" t="s">
        <v>679</v>
      </c>
      <c r="L43" s="111"/>
      <c r="M43" s="109"/>
      <c r="N43" s="240" t="s">
        <v>677</v>
      </c>
      <c r="O43" s="240"/>
      <c r="P43" s="240"/>
      <c r="Q43" s="109"/>
    </row>
    <row r="44" spans="1:17" ht="15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</sheetData>
  <sheetProtection formatCells="0" formatColumns="0" formatRows="0" autoFilter="0" pivotTables="0"/>
  <mergeCells count="6">
    <mergeCell ref="N43:P43"/>
    <mergeCell ref="A5:C5"/>
    <mergeCell ref="A3:C3"/>
    <mergeCell ref="A1:Q1"/>
    <mergeCell ref="A2:Q2"/>
    <mergeCell ref="C4:M4"/>
  </mergeCells>
  <phoneticPr fontId="0" type="noConversion"/>
  <conditionalFormatting sqref="N18:N29 O11:Q29">
    <cfRule type="expression" dxfId="84" priority="71">
      <formula>#REF!&gt;0</formula>
    </cfRule>
  </conditionalFormatting>
  <conditionalFormatting sqref="I6">
    <cfRule type="expression" dxfId="83" priority="1">
      <formula>$I$6&lt;$K$6+SUM($M$6:$Q$6)</formula>
    </cfRule>
  </conditionalFormatting>
  <printOptions horizontalCentered="1"/>
  <pageMargins left="0.25" right="0.25" top="0.75" bottom="0.75" header="0.3" footer="0.3"/>
  <pageSetup paperSize="9" scale="3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0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39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0" t="str">
        <f t="shared" ref="B2:B32" si="1">CONCATENATE(C2,D2,F2)</f>
        <v>106003101</v>
      </c>
      <c r="C2" s="141">
        <v>10600</v>
      </c>
      <c r="D2" s="141" t="s">
        <v>321</v>
      </c>
      <c r="E2" s="142" t="s">
        <v>648</v>
      </c>
      <c r="F2" s="57">
        <v>1</v>
      </c>
    </row>
    <row r="3" spans="1:6" x14ac:dyDescent="0.25">
      <c r="A3" s="57" t="str">
        <f t="shared" si="0"/>
        <v>10600310</v>
      </c>
      <c r="B3" s="140" t="str">
        <f t="shared" si="1"/>
        <v>106003102</v>
      </c>
      <c r="C3" s="141">
        <v>10600</v>
      </c>
      <c r="D3" s="141" t="s">
        <v>321</v>
      </c>
      <c r="E3" s="142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0" t="str">
        <f t="shared" si="1"/>
        <v>106003103</v>
      </c>
      <c r="C4" s="141">
        <v>10600</v>
      </c>
      <c r="D4" s="141" t="s">
        <v>321</v>
      </c>
      <c r="E4" s="142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0" t="str">
        <f t="shared" si="1"/>
        <v>500313101</v>
      </c>
      <c r="C5" s="141">
        <v>50031</v>
      </c>
      <c r="D5" s="141" t="s">
        <v>321</v>
      </c>
      <c r="E5" s="142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0" t="str">
        <f t="shared" si="1"/>
        <v>105201101</v>
      </c>
      <c r="C6" s="141">
        <v>10520</v>
      </c>
      <c r="D6" s="141" t="s">
        <v>301</v>
      </c>
      <c r="E6" s="142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0" t="str">
        <f t="shared" si="1"/>
        <v>105211101</v>
      </c>
      <c r="C7" s="141">
        <v>10521</v>
      </c>
      <c r="D7" s="141" t="s">
        <v>301</v>
      </c>
      <c r="E7" s="142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0" t="str">
        <f t="shared" si="1"/>
        <v>105211102</v>
      </c>
      <c r="C8" s="141">
        <v>10521</v>
      </c>
      <c r="D8" s="141" t="s">
        <v>301</v>
      </c>
      <c r="E8" s="142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0" t="str">
        <f t="shared" si="1"/>
        <v>105211103</v>
      </c>
      <c r="C9" s="141">
        <v>10521</v>
      </c>
      <c r="D9" s="141" t="s">
        <v>301</v>
      </c>
      <c r="E9" s="142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0" t="str">
        <f t="shared" si="1"/>
        <v>105211104</v>
      </c>
      <c r="C10" s="141">
        <v>10521</v>
      </c>
      <c r="D10" s="141" t="s">
        <v>301</v>
      </c>
      <c r="E10" s="142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0" t="str">
        <f t="shared" si="1"/>
        <v>105211105</v>
      </c>
      <c r="C11" s="141">
        <v>10521</v>
      </c>
      <c r="D11" s="141" t="s">
        <v>301</v>
      </c>
      <c r="E11" s="142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0" t="str">
        <f t="shared" si="1"/>
        <v>105211106</v>
      </c>
      <c r="C12" s="141">
        <v>10521</v>
      </c>
      <c r="D12" s="141" t="s">
        <v>301</v>
      </c>
      <c r="E12" s="142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0" t="str">
        <f t="shared" si="1"/>
        <v>105211107</v>
      </c>
      <c r="C13" s="141">
        <v>10521</v>
      </c>
      <c r="D13" s="141" t="s">
        <v>301</v>
      </c>
      <c r="E13" s="142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0" t="str">
        <f t="shared" si="1"/>
        <v>105211108</v>
      </c>
      <c r="C14" s="141">
        <v>10521</v>
      </c>
      <c r="D14" s="141" t="s">
        <v>301</v>
      </c>
      <c r="E14" s="142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0" t="str">
        <f t="shared" si="1"/>
        <v>105211109</v>
      </c>
      <c r="C15" s="141">
        <v>10521</v>
      </c>
      <c r="D15" s="141" t="s">
        <v>301</v>
      </c>
      <c r="E15" s="142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0" t="str">
        <f t="shared" si="1"/>
        <v>1052111010</v>
      </c>
      <c r="C16" s="141">
        <v>10521</v>
      </c>
      <c r="D16" s="141" t="s">
        <v>301</v>
      </c>
      <c r="E16" s="142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0" t="str">
        <f t="shared" si="1"/>
        <v>105221101</v>
      </c>
      <c r="C17" s="141">
        <v>10522</v>
      </c>
      <c r="D17" s="141" t="s">
        <v>301</v>
      </c>
      <c r="E17" s="142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0" t="str">
        <f t="shared" si="1"/>
        <v>105231101</v>
      </c>
      <c r="C18" s="141">
        <v>10523</v>
      </c>
      <c r="D18" s="141" t="s">
        <v>301</v>
      </c>
      <c r="E18" s="142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0" t="str">
        <f t="shared" si="1"/>
        <v>105231102</v>
      </c>
      <c r="C19" s="141">
        <v>10523</v>
      </c>
      <c r="D19" s="141" t="s">
        <v>301</v>
      </c>
      <c r="E19" s="142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0" t="str">
        <f t="shared" si="1"/>
        <v>105231103</v>
      </c>
      <c r="C20" s="141">
        <v>10523</v>
      </c>
      <c r="D20" s="141" t="s">
        <v>301</v>
      </c>
      <c r="E20" s="142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0" t="str">
        <f t="shared" si="1"/>
        <v>105231104</v>
      </c>
      <c r="C21" s="141">
        <v>10523</v>
      </c>
      <c r="D21" s="141" t="s">
        <v>301</v>
      </c>
      <c r="E21" s="142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0" t="str">
        <f t="shared" si="1"/>
        <v>105231105</v>
      </c>
      <c r="C22" s="141">
        <v>10523</v>
      </c>
      <c r="D22" s="141" t="s">
        <v>301</v>
      </c>
      <c r="E22" s="142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0" t="str">
        <f t="shared" si="1"/>
        <v>610402101</v>
      </c>
      <c r="C23" s="141">
        <v>61040</v>
      </c>
      <c r="D23" s="141" t="s">
        <v>317</v>
      </c>
      <c r="E23" s="142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0" t="str">
        <f t="shared" si="1"/>
        <v>610402102</v>
      </c>
      <c r="C24" s="141">
        <v>61040</v>
      </c>
      <c r="D24" s="141" t="s">
        <v>317</v>
      </c>
      <c r="E24" s="142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0" t="str">
        <f t="shared" si="1"/>
        <v>500432501</v>
      </c>
      <c r="C25" s="141">
        <v>50043</v>
      </c>
      <c r="D25" s="141" t="s">
        <v>319</v>
      </c>
      <c r="E25" s="142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0" t="str">
        <f t="shared" si="1"/>
        <v>108104111</v>
      </c>
      <c r="C26" s="141">
        <v>10810</v>
      </c>
      <c r="D26" s="141" t="s">
        <v>330</v>
      </c>
      <c r="E26" s="142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0" t="str">
        <f t="shared" si="1"/>
        <v>148104501</v>
      </c>
      <c r="C27" s="141">
        <v>14810</v>
      </c>
      <c r="D27" s="141" t="s">
        <v>340</v>
      </c>
      <c r="E27" s="142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0" t="str">
        <f t="shared" si="1"/>
        <v>148104502</v>
      </c>
      <c r="C28" s="141">
        <v>14810</v>
      </c>
      <c r="D28" s="141" t="s">
        <v>340</v>
      </c>
      <c r="E28" s="142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0" t="str">
        <f t="shared" si="1"/>
        <v>148104503</v>
      </c>
      <c r="C29" s="141">
        <v>14810</v>
      </c>
      <c r="D29" s="141" t="s">
        <v>340</v>
      </c>
      <c r="E29" s="142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0" t="str">
        <f t="shared" si="1"/>
        <v>148104504</v>
      </c>
      <c r="C30" s="141">
        <v>14810</v>
      </c>
      <c r="D30" s="141" t="s">
        <v>340</v>
      </c>
      <c r="E30" s="142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0" t="str">
        <f t="shared" si="1"/>
        <v>148104505</v>
      </c>
      <c r="C31" s="141">
        <v>14810</v>
      </c>
      <c r="D31" s="141" t="s">
        <v>340</v>
      </c>
      <c r="E31" s="142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0" t="str">
        <f t="shared" si="1"/>
        <v>148104506</v>
      </c>
      <c r="C32" s="141">
        <v>14810</v>
      </c>
      <c r="D32" s="141" t="s">
        <v>340</v>
      </c>
      <c r="E32" s="142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0" t="str">
        <f t="shared" ref="B33:B75" si="4">CONCATENATE(C33,D33,F33)</f>
        <v>148104507</v>
      </c>
      <c r="C33" s="141">
        <v>14810</v>
      </c>
      <c r="D33" s="141" t="s">
        <v>340</v>
      </c>
      <c r="E33" s="142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0" t="str">
        <f t="shared" si="4"/>
        <v>148104508</v>
      </c>
      <c r="C34" s="141">
        <v>14810</v>
      </c>
      <c r="D34" s="141" t="s">
        <v>340</v>
      </c>
      <c r="E34" s="142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0" t="str">
        <f t="shared" si="4"/>
        <v>148106201</v>
      </c>
      <c r="C35" s="141">
        <v>14810</v>
      </c>
      <c r="D35" s="141" t="s">
        <v>351</v>
      </c>
      <c r="E35" s="142" t="s">
        <v>754</v>
      </c>
      <c r="F35" s="57">
        <v>1</v>
      </c>
    </row>
    <row r="36" spans="1:6" x14ac:dyDescent="0.25">
      <c r="A36" s="57" t="str">
        <f t="shared" si="3"/>
        <v>14810620</v>
      </c>
      <c r="B36" s="140" t="str">
        <f t="shared" si="4"/>
        <v>148106202</v>
      </c>
      <c r="C36" s="141">
        <v>14810</v>
      </c>
      <c r="D36" s="141" t="s">
        <v>351</v>
      </c>
      <c r="E36" s="142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0" t="str">
        <f t="shared" si="4"/>
        <v>103103301</v>
      </c>
      <c r="C37" s="141">
        <v>10310</v>
      </c>
      <c r="D37" s="141" t="s">
        <v>323</v>
      </c>
      <c r="E37" s="142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0" t="str">
        <f t="shared" si="4"/>
        <v>103103302</v>
      </c>
      <c r="C38" s="141">
        <v>10310</v>
      </c>
      <c r="D38" s="141" t="s">
        <v>323</v>
      </c>
      <c r="E38" s="142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0" t="str">
        <f t="shared" si="4"/>
        <v>103103303</v>
      </c>
      <c r="C39" s="141">
        <v>10310</v>
      </c>
      <c r="D39" s="141" t="s">
        <v>323</v>
      </c>
      <c r="E39" s="142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0" t="str">
        <f t="shared" si="4"/>
        <v>103103304</v>
      </c>
      <c r="C40" s="141">
        <v>10310</v>
      </c>
      <c r="D40" s="141" t="s">
        <v>323</v>
      </c>
      <c r="E40" s="142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0" t="str">
        <f t="shared" si="4"/>
        <v>103103305</v>
      </c>
      <c r="C41" s="141">
        <v>10310</v>
      </c>
      <c r="D41" s="141" t="s">
        <v>323</v>
      </c>
      <c r="E41" s="142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0" t="str">
        <f t="shared" si="4"/>
        <v>103103306</v>
      </c>
      <c r="C42" s="141">
        <v>10310</v>
      </c>
      <c r="D42" s="141" t="s">
        <v>323</v>
      </c>
      <c r="E42" s="142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0" t="str">
        <f t="shared" si="4"/>
        <v>103103307</v>
      </c>
      <c r="C43" s="141">
        <v>10310</v>
      </c>
      <c r="D43" s="141" t="s">
        <v>323</v>
      </c>
      <c r="E43" s="142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0" t="str">
        <f t="shared" si="4"/>
        <v>103103308</v>
      </c>
      <c r="C44" s="141">
        <v>10310</v>
      </c>
      <c r="D44" s="141" t="s">
        <v>323</v>
      </c>
      <c r="E44" s="142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0" t="str">
        <f t="shared" si="4"/>
        <v>103103309</v>
      </c>
      <c r="C45" s="141">
        <v>10310</v>
      </c>
      <c r="D45" s="141" t="s">
        <v>323</v>
      </c>
      <c r="E45" s="142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0" t="str">
        <f t="shared" si="4"/>
        <v>1031033010</v>
      </c>
      <c r="C46" s="141">
        <v>10310</v>
      </c>
      <c r="D46" s="141" t="s">
        <v>323</v>
      </c>
      <c r="E46" s="142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0" t="str">
        <f t="shared" si="4"/>
        <v>1031033011</v>
      </c>
      <c r="C47" s="141">
        <v>10310</v>
      </c>
      <c r="D47" s="141" t="s">
        <v>323</v>
      </c>
      <c r="E47" s="142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0" t="str">
        <f t="shared" si="4"/>
        <v>1031033012</v>
      </c>
      <c r="C48" s="141">
        <v>10310</v>
      </c>
      <c r="D48" s="141" t="s">
        <v>323</v>
      </c>
      <c r="E48" s="142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0" t="str">
        <f t="shared" si="4"/>
        <v>103113401</v>
      </c>
      <c r="C49" s="141">
        <v>10311</v>
      </c>
      <c r="D49" s="141" t="s">
        <v>325</v>
      </c>
      <c r="E49" s="142" t="s">
        <v>764</v>
      </c>
      <c r="F49" s="57">
        <f t="shared" si="2"/>
        <v>1</v>
      </c>
    </row>
    <row r="50" spans="1:6" x14ac:dyDescent="0.25">
      <c r="B50" s="140" t="str">
        <f t="shared" si="4"/>
        <v>103113402</v>
      </c>
      <c r="C50" s="141">
        <v>10311</v>
      </c>
      <c r="D50" s="141" t="s">
        <v>325</v>
      </c>
      <c r="E50" s="142" t="s">
        <v>765</v>
      </c>
      <c r="F50" s="57">
        <f t="shared" si="2"/>
        <v>2</v>
      </c>
    </row>
    <row r="51" spans="1:6" x14ac:dyDescent="0.25">
      <c r="B51" s="140" t="str">
        <f t="shared" si="4"/>
        <v>103113403</v>
      </c>
      <c r="C51" s="141">
        <v>10311</v>
      </c>
      <c r="D51" s="141" t="s">
        <v>325</v>
      </c>
      <c r="E51" s="142" t="s">
        <v>733</v>
      </c>
      <c r="F51" s="57">
        <f t="shared" si="2"/>
        <v>3</v>
      </c>
    </row>
    <row r="52" spans="1:6" x14ac:dyDescent="0.25">
      <c r="B52" s="140" t="str">
        <f t="shared" si="4"/>
        <v>103113404</v>
      </c>
      <c r="C52" s="141">
        <v>10311</v>
      </c>
      <c r="D52" s="141" t="s">
        <v>325</v>
      </c>
      <c r="E52" s="142" t="s">
        <v>766</v>
      </c>
      <c r="F52" s="57">
        <f t="shared" si="2"/>
        <v>4</v>
      </c>
    </row>
    <row r="53" spans="1:6" x14ac:dyDescent="0.25">
      <c r="B53" s="140" t="str">
        <f t="shared" si="4"/>
        <v>103113405</v>
      </c>
      <c r="C53" s="141">
        <v>10311</v>
      </c>
      <c r="D53" s="141" t="s">
        <v>325</v>
      </c>
      <c r="E53" s="142" t="s">
        <v>767</v>
      </c>
      <c r="F53" s="57">
        <f t="shared" si="2"/>
        <v>5</v>
      </c>
    </row>
    <row r="54" spans="1:6" x14ac:dyDescent="0.25">
      <c r="B54" s="140" t="str">
        <f t="shared" si="4"/>
        <v>103113406</v>
      </c>
      <c r="C54" s="141">
        <v>10311</v>
      </c>
      <c r="D54" s="141" t="s">
        <v>325</v>
      </c>
      <c r="E54" s="142" t="s">
        <v>768</v>
      </c>
      <c r="F54" s="57">
        <f t="shared" si="2"/>
        <v>6</v>
      </c>
    </row>
    <row r="55" spans="1:6" x14ac:dyDescent="0.25">
      <c r="B55" s="140" t="str">
        <f t="shared" si="4"/>
        <v>103113407</v>
      </c>
      <c r="C55" s="141">
        <v>10311</v>
      </c>
      <c r="D55" s="141" t="s">
        <v>325</v>
      </c>
      <c r="E55" s="142" t="s">
        <v>734</v>
      </c>
      <c r="F55" s="57">
        <f t="shared" si="2"/>
        <v>7</v>
      </c>
    </row>
    <row r="56" spans="1:6" x14ac:dyDescent="0.25">
      <c r="B56" s="140" t="str">
        <f t="shared" si="4"/>
        <v>103113408</v>
      </c>
      <c r="C56" s="141">
        <v>10311</v>
      </c>
      <c r="D56" s="141" t="s">
        <v>325</v>
      </c>
      <c r="E56" s="142" t="s">
        <v>769</v>
      </c>
      <c r="F56" s="57">
        <f t="shared" si="2"/>
        <v>8</v>
      </c>
    </row>
    <row r="57" spans="1:6" x14ac:dyDescent="0.25">
      <c r="B57" s="140" t="str">
        <f t="shared" si="4"/>
        <v>103113409</v>
      </c>
      <c r="C57" s="141">
        <v>10311</v>
      </c>
      <c r="D57" s="141" t="s">
        <v>325</v>
      </c>
      <c r="E57" s="142" t="s">
        <v>770</v>
      </c>
      <c r="F57" s="57">
        <f t="shared" si="2"/>
        <v>9</v>
      </c>
    </row>
    <row r="58" spans="1:6" x14ac:dyDescent="0.25">
      <c r="B58" s="140" t="str">
        <f t="shared" si="4"/>
        <v>148404201</v>
      </c>
      <c r="C58" s="141">
        <v>14840</v>
      </c>
      <c r="D58" s="141" t="s">
        <v>334</v>
      </c>
      <c r="E58" s="142" t="s">
        <v>771</v>
      </c>
      <c r="F58" s="57">
        <f t="shared" si="2"/>
        <v>1</v>
      </c>
    </row>
    <row r="59" spans="1:6" x14ac:dyDescent="0.25">
      <c r="B59" s="140" t="str">
        <f t="shared" si="4"/>
        <v>148404202</v>
      </c>
      <c r="C59" s="141">
        <v>14840</v>
      </c>
      <c r="D59" s="141" t="s">
        <v>334</v>
      </c>
      <c r="E59" s="142" t="s">
        <v>772</v>
      </c>
      <c r="F59" s="57">
        <f t="shared" si="2"/>
        <v>2</v>
      </c>
    </row>
    <row r="60" spans="1:6" x14ac:dyDescent="0.25">
      <c r="B60" s="140" t="str">
        <f t="shared" si="4"/>
        <v>500466301</v>
      </c>
      <c r="C60" s="141">
        <v>50046</v>
      </c>
      <c r="D60" s="141" t="s">
        <v>353</v>
      </c>
      <c r="E60" s="142" t="s">
        <v>773</v>
      </c>
      <c r="F60" s="57">
        <f t="shared" si="2"/>
        <v>1</v>
      </c>
    </row>
    <row r="61" spans="1:6" x14ac:dyDescent="0.25">
      <c r="B61" s="140" t="str">
        <f t="shared" si="4"/>
        <v>500466302</v>
      </c>
      <c r="C61" s="141">
        <v>50046</v>
      </c>
      <c r="D61" s="141" t="s">
        <v>353</v>
      </c>
      <c r="E61" s="142" t="s">
        <v>668</v>
      </c>
      <c r="F61" s="57">
        <f t="shared" si="2"/>
        <v>2</v>
      </c>
    </row>
    <row r="62" spans="1:6" x14ac:dyDescent="0.25">
      <c r="B62" s="140" t="str">
        <f t="shared" si="4"/>
        <v>500466303</v>
      </c>
      <c r="C62" s="141">
        <v>50046</v>
      </c>
      <c r="D62" s="141" t="s">
        <v>353</v>
      </c>
      <c r="E62" s="142" t="s">
        <v>774</v>
      </c>
      <c r="F62" s="57">
        <f t="shared" si="2"/>
        <v>3</v>
      </c>
    </row>
    <row r="63" spans="1:6" x14ac:dyDescent="0.25">
      <c r="B63" s="140" t="str">
        <f t="shared" si="4"/>
        <v>500466304</v>
      </c>
      <c r="C63" s="141">
        <v>50046</v>
      </c>
      <c r="D63" s="141" t="s">
        <v>353</v>
      </c>
      <c r="E63" s="142" t="s">
        <v>775</v>
      </c>
      <c r="F63" s="57">
        <f t="shared" si="2"/>
        <v>4</v>
      </c>
    </row>
    <row r="64" spans="1:6" x14ac:dyDescent="0.25">
      <c r="B64" s="140" t="str">
        <f t="shared" si="4"/>
        <v>148464201</v>
      </c>
      <c r="C64" s="141">
        <v>14846</v>
      </c>
      <c r="D64" s="141" t="s">
        <v>334</v>
      </c>
      <c r="E64" s="142" t="s">
        <v>776</v>
      </c>
      <c r="F64" s="57">
        <f t="shared" si="2"/>
        <v>1</v>
      </c>
    </row>
    <row r="65" spans="2:6" x14ac:dyDescent="0.25">
      <c r="B65" s="140" t="str">
        <f t="shared" si="4"/>
        <v>148474201</v>
      </c>
      <c r="C65" s="141">
        <v>14847</v>
      </c>
      <c r="D65" s="141" t="s">
        <v>334</v>
      </c>
      <c r="E65" s="142" t="s">
        <v>669</v>
      </c>
      <c r="F65" s="57">
        <f t="shared" ref="F65:F75" si="5">+IF(C65=C64,+F64+1,1)</f>
        <v>1</v>
      </c>
    </row>
    <row r="66" spans="2:6" x14ac:dyDescent="0.25">
      <c r="B66" s="140" t="str">
        <f t="shared" si="4"/>
        <v>118018201</v>
      </c>
      <c r="C66" s="141">
        <v>11801</v>
      </c>
      <c r="D66" s="141" t="s">
        <v>359</v>
      </c>
      <c r="E66" s="142" t="s">
        <v>743</v>
      </c>
      <c r="F66" s="57">
        <f t="shared" si="5"/>
        <v>1</v>
      </c>
    </row>
    <row r="67" spans="2:6" x14ac:dyDescent="0.25">
      <c r="B67" s="140" t="str">
        <f t="shared" si="4"/>
        <v>118018202</v>
      </c>
      <c r="C67" s="141">
        <v>11801</v>
      </c>
      <c r="D67" s="141" t="s">
        <v>359</v>
      </c>
      <c r="E67" s="142" t="s">
        <v>744</v>
      </c>
      <c r="F67" s="57">
        <f t="shared" si="5"/>
        <v>2</v>
      </c>
    </row>
    <row r="68" spans="2:6" x14ac:dyDescent="0.25">
      <c r="B68" s="140" t="str">
        <f t="shared" si="4"/>
        <v>138008101</v>
      </c>
      <c r="C68" s="141">
        <v>13800</v>
      </c>
      <c r="D68" s="141" t="s">
        <v>357</v>
      </c>
      <c r="E68" s="142" t="s">
        <v>670</v>
      </c>
      <c r="F68" s="57">
        <f t="shared" si="5"/>
        <v>1</v>
      </c>
    </row>
    <row r="69" spans="2:6" x14ac:dyDescent="0.25">
      <c r="B69" s="140" t="str">
        <f t="shared" si="4"/>
        <v>138008102</v>
      </c>
      <c r="C69" s="141">
        <v>13800</v>
      </c>
      <c r="D69" s="141" t="s">
        <v>357</v>
      </c>
      <c r="E69" s="142" t="s">
        <v>745</v>
      </c>
      <c r="F69" s="57">
        <f t="shared" si="5"/>
        <v>2</v>
      </c>
    </row>
    <row r="70" spans="2:6" x14ac:dyDescent="0.25">
      <c r="B70" s="140" t="str">
        <f t="shared" si="4"/>
        <v>138008103</v>
      </c>
      <c r="C70" s="141">
        <v>13800</v>
      </c>
      <c r="D70" s="141" t="s">
        <v>357</v>
      </c>
      <c r="E70" s="142" t="s">
        <v>746</v>
      </c>
      <c r="F70" s="57">
        <f t="shared" si="5"/>
        <v>3</v>
      </c>
    </row>
    <row r="71" spans="2:6" x14ac:dyDescent="0.25">
      <c r="B71" s="140" t="str">
        <f t="shared" si="4"/>
        <v>500258101</v>
      </c>
      <c r="C71" s="141">
        <v>50025</v>
      </c>
      <c r="D71" s="141" t="s">
        <v>357</v>
      </c>
      <c r="E71" s="142" t="s">
        <v>670</v>
      </c>
      <c r="F71" s="57">
        <f t="shared" si="5"/>
        <v>1</v>
      </c>
    </row>
    <row r="72" spans="2:6" x14ac:dyDescent="0.25">
      <c r="B72" s="140" t="str">
        <f t="shared" si="4"/>
        <v>500258102</v>
      </c>
      <c r="C72" s="141">
        <v>50025</v>
      </c>
      <c r="D72" s="141" t="s">
        <v>357</v>
      </c>
      <c r="E72" s="142" t="s">
        <v>746</v>
      </c>
      <c r="F72" s="57">
        <f t="shared" si="5"/>
        <v>2</v>
      </c>
    </row>
    <row r="73" spans="2:6" x14ac:dyDescent="0.25">
      <c r="B73" s="140" t="str">
        <f t="shared" si="4"/>
        <v>148304731</v>
      </c>
      <c r="C73" s="141">
        <v>14830</v>
      </c>
      <c r="D73" s="141" t="s">
        <v>343</v>
      </c>
      <c r="E73" s="142" t="s">
        <v>652</v>
      </c>
      <c r="F73" s="57">
        <f t="shared" si="5"/>
        <v>1</v>
      </c>
    </row>
    <row r="74" spans="2:6" x14ac:dyDescent="0.25">
      <c r="B74" s="140" t="str">
        <f t="shared" si="4"/>
        <v>413003601</v>
      </c>
      <c r="C74" s="141">
        <v>41300</v>
      </c>
      <c r="D74" s="141" t="s">
        <v>327</v>
      </c>
      <c r="E74" s="142" t="s">
        <v>671</v>
      </c>
      <c r="F74" s="57">
        <f t="shared" si="5"/>
        <v>1</v>
      </c>
    </row>
    <row r="75" spans="2:6" x14ac:dyDescent="0.25">
      <c r="B75" s="140" t="str">
        <f t="shared" si="4"/>
        <v>411001301</v>
      </c>
      <c r="C75" s="141">
        <v>41100</v>
      </c>
      <c r="D75" s="141" t="s">
        <v>307</v>
      </c>
      <c r="E75" s="142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8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13</v>
      </c>
      <c r="O1" s="120">
        <f>IF(+SUM('по изворима и контима'!J12:P499)&lt;&gt;SUM(O4:O647),111,0)</f>
        <v>0</v>
      </c>
    </row>
    <row r="2" spans="1:18" ht="15.75" thickBot="1" x14ac:dyDescent="0.3">
      <c r="O2" s="125" t="str">
        <f>IF(+SUM(O4:O647)=SUM('по изворима и контима'!J12:P500),"OK-sve je učitano","PAŽNJA-nije sve učitano - zovi administratora")</f>
        <v>OK-sve je učitano</v>
      </c>
      <c r="P2" s="122"/>
      <c r="Q2" s="122"/>
      <c r="R2" s="123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38" t="s">
        <v>724</v>
      </c>
      <c r="O3" s="124" t="s">
        <v>725</v>
      </c>
    </row>
    <row r="4" spans="1:18" x14ac:dyDescent="0.25">
      <c r="A4">
        <f>+IF(ISBLANK('по изворима и контима'!D12)=TRUE,0,VALUE(1))</f>
        <v>1</v>
      </c>
      <c r="B4">
        <f>+IF(A1&gt;0,1,0)</f>
        <v>1</v>
      </c>
      <c r="C4" s="119">
        <f>IF(A4=0,0,+spisak!A$4)</f>
        <v>102</v>
      </c>
      <c r="D4" t="str">
        <f>IF(A4=0,0,+spisak!C$4)</f>
        <v>Трговиште</v>
      </c>
      <c r="E4" s="166" t="e">
        <f>IF(A4=0,0,+spisak!#REF!)</f>
        <v>#REF!</v>
      </c>
      <c r="F4" t="str">
        <f>IF(A4=0,0,+VLOOKUP($A4,'по изворима и контима'!$A$12:D$499,4,FALSE))</f>
        <v>Улагање у инфраструктуру - изградња моста у Доњем Стајевцу</v>
      </c>
      <c r="G4" t="str">
        <f>IF(A4=0,0,+VLOOKUP($A4,'по изворима и контима'!$A$12:G$499,5,FALSE))</f>
        <v>1501</v>
      </c>
      <c r="H4" t="str">
        <f>IF(A4=0,0,+VLOOKUP($A4,'по изворима и контима'!$A$12:H$499,6,FALSE))</f>
        <v>0005</v>
      </c>
      <c r="I4">
        <f>IF(A4=0,0,+VLOOKUP($A4,'по изворима и контима'!$A$12:H$499,7,FALSE))</f>
        <v>511</v>
      </c>
      <c r="J4">
        <f>IF(A4=0,0,+VLOOKUP($A4,'по изворима и контима'!$A$12:I$499,8,FALSE))</f>
        <v>5112</v>
      </c>
      <c r="K4" t="str">
        <f>IF(B4=0,0,+VLOOKUP($A4,'по изворима и контима'!$A$12:J$499,9,FALSE))</f>
        <v>01</v>
      </c>
      <c r="L4" t="e">
        <f>IF($A4=0,0,+VLOOKUP($F4,spisak!$C$11:$F$29,3,FALSE))</f>
        <v>#N/A</v>
      </c>
      <c r="M4" t="e">
        <f>IF($A4=0,0,+VLOOKUP($F4,spisak!$C$11:$F$29,4,FALSE))</f>
        <v>#N/A</v>
      </c>
      <c r="N4" s="138" t="str">
        <f>+IF(A4=0,0,"do 2015")</f>
        <v>do 2015</v>
      </c>
      <c r="O4" s="120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1</v>
      </c>
      <c r="B5">
        <f>+IF(A5&gt;0,+B4+1,0)</f>
        <v>2</v>
      </c>
      <c r="C5" s="119">
        <f>IF(A5=0,0,+spisak!A$4)</f>
        <v>102</v>
      </c>
      <c r="D5" t="str">
        <f>IF(A5=0,0,+spisak!C$4)</f>
        <v>Трговиште</v>
      </c>
      <c r="E5" s="166" t="e">
        <f>IF(A5=0,0,+spisak!#REF!)</f>
        <v>#REF!</v>
      </c>
      <c r="F5" t="str">
        <f>IF(A5=0,0,+VLOOKUP($A5,'по изворима и контима'!$A$12:D$499,4,FALSE))</f>
        <v>Улагање у инфраструктуру - изградња моста у Доњем Стајевцу</v>
      </c>
      <c r="G5" t="str">
        <f>IF(A5=0,0,+VLOOKUP($A5,'по изворима и контима'!$A$12:G$499,5,FALSE))</f>
        <v>1501</v>
      </c>
      <c r="H5" t="str">
        <f>IF(A5=0,0,+VLOOKUP($A5,'по изворима и контима'!$A$12:H$499,6,FALSE))</f>
        <v>0005</v>
      </c>
      <c r="I5">
        <f>IF(A5=0,0,+VLOOKUP($A5,'по изворима и контима'!$A$12:H$499,7,FALSE))</f>
        <v>511</v>
      </c>
      <c r="J5">
        <f>IF(A5=0,0,+VLOOKUP($A5,'по изворима и контима'!$A$12:I$499,8,FALSE))</f>
        <v>5112</v>
      </c>
      <c r="K5" t="str">
        <f>IF(B5=0,0,+VLOOKUP($A5,'по изворима и контима'!$A$12:J$499,9,FALSE))</f>
        <v>01</v>
      </c>
      <c r="L5" t="e">
        <f>IF($A5=0,0,+VLOOKUP($F5,spisak!$C$11:$F$29,3,FALSE))</f>
        <v>#N/A</v>
      </c>
      <c r="M5" t="e">
        <f>IF($A5=0,0,+VLOOKUP($F5,spisak!$C$11:$F$29,4,FALSE))</f>
        <v>#N/A</v>
      </c>
      <c r="N5" s="138" t="str">
        <f>+IF(A5=0,0,"2016-plan")</f>
        <v>2016-plan</v>
      </c>
      <c r="O5" s="120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1</v>
      </c>
      <c r="B6">
        <f t="shared" ref="B6:B71" si="1">+IF(A6&gt;0,+B5+1,0)</f>
        <v>3</v>
      </c>
      <c r="C6" s="119">
        <f>IF(A6=0,0,+spisak!A$4)</f>
        <v>102</v>
      </c>
      <c r="D6" t="str">
        <f>IF(A6=0,0,+spisak!C$4)</f>
        <v>Трговиште</v>
      </c>
      <c r="E6" s="166" t="e">
        <f>IF(A6=0,0,+spisak!#REF!)</f>
        <v>#REF!</v>
      </c>
      <c r="F6" t="str">
        <f>IF(A6=0,0,+VLOOKUP($A6,'по изворима и контима'!$A$12:D$499,4,FALSE))</f>
        <v>Улагање у инфраструктуру - изградња моста у Доњем Стајевцу</v>
      </c>
      <c r="G6" t="str">
        <f>IF(A6=0,0,+VLOOKUP($A6,'по изворима и контима'!$A$12:G$499,5,FALSE))</f>
        <v>1501</v>
      </c>
      <c r="H6" t="str">
        <f>IF(A6=0,0,+VLOOKUP($A6,'по изворима и контима'!$A$12:H$499,6,FALSE))</f>
        <v>0005</v>
      </c>
      <c r="I6">
        <f>IF(A6=0,0,+VLOOKUP($A6,'по изворима и контима'!$A$12:H$499,7,FALSE))</f>
        <v>511</v>
      </c>
      <c r="J6">
        <f>IF(A6=0,0,+VLOOKUP($A6,'по изворима и контима'!$A$12:I$499,8,FALSE))</f>
        <v>5112</v>
      </c>
      <c r="K6" t="str">
        <f>IF(B6=0,0,+VLOOKUP($A6,'по изворима и контима'!$A$12:J$499,9,FALSE))</f>
        <v>01</v>
      </c>
      <c r="L6" t="e">
        <f>IF($A6=0,0,+VLOOKUP($F6,spisak!$C$11:$F$29,3,FALSE))</f>
        <v>#N/A</v>
      </c>
      <c r="M6" t="e">
        <f>IF($A6=0,0,+VLOOKUP($F6,spisak!$C$11:$F$29,4,FALSE))</f>
        <v>#N/A</v>
      </c>
      <c r="N6" s="138" t="str">
        <f>+IF(A6=0,0,"2016-procena")</f>
        <v>2016-procena</v>
      </c>
      <c r="O6" s="120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1</v>
      </c>
      <c r="B7">
        <f t="shared" si="1"/>
        <v>4</v>
      </c>
      <c r="C7" s="119">
        <f>IF(A7=0,0,+spisak!A$4)</f>
        <v>102</v>
      </c>
      <c r="D7" t="str">
        <f>IF(A7=0,0,+spisak!C$4)</f>
        <v>Трговиште</v>
      </c>
      <c r="E7" s="166" t="e">
        <f>IF(A7=0,0,+spisak!#REF!)</f>
        <v>#REF!</v>
      </c>
      <c r="F7" t="str">
        <f>IF(A7=0,0,+VLOOKUP($A7,'по изворима и контима'!$A$12:D$499,4,FALSE))</f>
        <v>Улагање у инфраструктуру - изградња моста у Доњем Стајевцу</v>
      </c>
      <c r="G7" t="str">
        <f>IF(A7=0,0,+VLOOKUP($A7,'по изворима и контима'!$A$12:G$499,5,FALSE))</f>
        <v>1501</v>
      </c>
      <c r="H7" t="str">
        <f>IF(A7=0,0,+VLOOKUP($A7,'по изворима и контима'!$A$12:H$499,6,FALSE))</f>
        <v>0005</v>
      </c>
      <c r="I7">
        <f>IF(A7=0,0,+VLOOKUP($A7,'по изворима и контима'!$A$12:H$499,7,FALSE))</f>
        <v>511</v>
      </c>
      <c r="J7">
        <f>IF(A7=0,0,+VLOOKUP($A7,'по изворима и контима'!$A$12:I$499,8,FALSE))</f>
        <v>5112</v>
      </c>
      <c r="K7" t="str">
        <f>IF(B7=0,0,+VLOOKUP($A7,'по изворима и контима'!$A$12:J$499,9,FALSE))</f>
        <v>01</v>
      </c>
      <c r="L7" t="e">
        <f>IF($A7=0,0,+VLOOKUP($F7,spisak!$C$11:$F$29,3,FALSE))</f>
        <v>#N/A</v>
      </c>
      <c r="M7" t="e">
        <f>IF($A7=0,0,+VLOOKUP($F7,spisak!$C$11:$F$29,4,FALSE))</f>
        <v>#N/A</v>
      </c>
      <c r="N7" s="138" t="str">
        <f>+IF(A7=0,0,"2017")</f>
        <v>2017</v>
      </c>
      <c r="O7" s="120">
        <f>IF(A7=0,0,+VLOOKUP($A7,'по изворима и контима'!$A$12:R$499,COLUMN('по изворима и контима'!M:M),FALSE))</f>
        <v>15000000</v>
      </c>
    </row>
    <row r="8" spans="1:18" x14ac:dyDescent="0.25">
      <c r="A8">
        <f t="shared" si="0"/>
        <v>1</v>
      </c>
      <c r="B8">
        <f t="shared" si="1"/>
        <v>5</v>
      </c>
      <c r="C8" s="119">
        <f>IF(A8=0,0,+spisak!A$4)</f>
        <v>102</v>
      </c>
      <c r="D8" t="str">
        <f>IF(A8=0,0,+spisak!C$4)</f>
        <v>Трговиште</v>
      </c>
      <c r="E8" s="166" t="e">
        <f>IF(A8=0,0,+spisak!#REF!)</f>
        <v>#REF!</v>
      </c>
      <c r="F8" t="str">
        <f>IF(A8=0,0,+VLOOKUP($A8,'по изворима и контима'!$A$12:D$499,4,FALSE))</f>
        <v>Улагање у инфраструктуру - изградња моста у Доњем Стајевцу</v>
      </c>
      <c r="G8" t="str">
        <f>IF(A8=0,0,+VLOOKUP($A8,'по изворима и контима'!$A$12:G$499,5,FALSE))</f>
        <v>1501</v>
      </c>
      <c r="H8" t="str">
        <f>IF(A8=0,0,+VLOOKUP($A8,'по изворима и контима'!$A$12:H$499,6,FALSE))</f>
        <v>0005</v>
      </c>
      <c r="I8">
        <f>IF(A8=0,0,+VLOOKUP($A8,'по изворима и контима'!$A$12:H$499,7,FALSE))</f>
        <v>511</v>
      </c>
      <c r="J8">
        <f>IF(A8=0,0,+VLOOKUP($A8,'по изворима и контима'!$A$12:I$499,8,FALSE))</f>
        <v>5112</v>
      </c>
      <c r="K8" t="str">
        <f>IF(B8=0,0,+VLOOKUP($A8,'по изворима и контима'!$A$12:J$499,9,FALSE))</f>
        <v>01</v>
      </c>
      <c r="L8" t="e">
        <f>IF($A8=0,0,+VLOOKUP($F8,spisak!$C$11:$F$29,3,FALSE))</f>
        <v>#N/A</v>
      </c>
      <c r="M8" t="e">
        <f>IF($A8=0,0,+VLOOKUP($F8,spisak!$C$11:$F$29,4,FALSE))</f>
        <v>#N/A</v>
      </c>
      <c r="N8" s="138" t="str">
        <f>+IF(A8=0,0,"2018")</f>
        <v>2018</v>
      </c>
      <c r="O8" s="120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1</v>
      </c>
      <c r="B9">
        <f t="shared" si="1"/>
        <v>6</v>
      </c>
      <c r="C9" s="119">
        <f>IF(A9=0,0,+spisak!A$4)</f>
        <v>102</v>
      </c>
      <c r="D9" t="str">
        <f>IF(A9=0,0,+spisak!C$4)</f>
        <v>Трговиште</v>
      </c>
      <c r="E9" s="166" t="e">
        <f>IF(A9=0,0,+spisak!#REF!)</f>
        <v>#REF!</v>
      </c>
      <c r="F9" t="str">
        <f>IF(A9=0,0,+VLOOKUP($A9,'по изворима и контима'!$A$12:D$499,4,FALSE))</f>
        <v>Улагање у инфраструктуру - изградња моста у Доњем Стајевцу</v>
      </c>
      <c r="G9" t="str">
        <f>IF(A9=0,0,+VLOOKUP($A9,'по изворима и контима'!$A$12:G$499,5,FALSE))</f>
        <v>1501</v>
      </c>
      <c r="H9" t="str">
        <f>IF(A9=0,0,+VLOOKUP($A9,'по изворима и контима'!$A$12:H$499,6,FALSE))</f>
        <v>0005</v>
      </c>
      <c r="I9">
        <f>IF(A9=0,0,+VLOOKUP($A9,'по изворима и контима'!$A$12:H$499,7,FALSE))</f>
        <v>511</v>
      </c>
      <c r="J9">
        <f>IF(A9=0,0,+VLOOKUP($A9,'по изворима и контима'!$A$12:I$499,8,FALSE))</f>
        <v>5112</v>
      </c>
      <c r="K9" t="str">
        <f>IF(B9=0,0,+VLOOKUP($A9,'по изворима и контима'!$A$12:J$499,9,FALSE))</f>
        <v>01</v>
      </c>
      <c r="L9" t="e">
        <f>IF($A9=0,0,+VLOOKUP($F9,spisak!$C$11:$F$29,3,FALSE))</f>
        <v>#N/A</v>
      </c>
      <c r="M9" t="e">
        <f>IF($A9=0,0,+VLOOKUP($F9,spisak!$C$11:$F$29,4,FALSE))</f>
        <v>#N/A</v>
      </c>
      <c r="N9" s="138" t="str">
        <f>+IF(A9=0,0,"2019")</f>
        <v>2019</v>
      </c>
      <c r="O9" s="120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1</v>
      </c>
      <c r="B10">
        <f t="shared" si="1"/>
        <v>7</v>
      </c>
      <c r="C10" s="119">
        <f>IF(A10=0,0,+spisak!A$4)</f>
        <v>102</v>
      </c>
      <c r="D10" t="str">
        <f>IF(A10=0,0,+spisak!C$4)</f>
        <v>Трговиште</v>
      </c>
      <c r="E10" s="166" t="e">
        <f>IF(A10=0,0,+spisak!#REF!)</f>
        <v>#REF!</v>
      </c>
      <c r="F10" t="str">
        <f>IF(A10=0,0,+VLOOKUP($A10,'по изворима и контима'!$A$12:D$499,4,FALSE))</f>
        <v>Улагање у инфраструктуру - изградња моста у Доњем Стајевцу</v>
      </c>
      <c r="G10" t="str">
        <f>IF(A10=0,0,+VLOOKUP($A10,'по изворима и контима'!$A$12:G$499,5,FALSE))</f>
        <v>1501</v>
      </c>
      <c r="H10" t="str">
        <f>IF(A10=0,0,+VLOOKUP($A10,'по изворима и контима'!$A$12:H$499,6,FALSE))</f>
        <v>0005</v>
      </c>
      <c r="I10">
        <f>IF(A10=0,0,+VLOOKUP($A10,'по изворима и контима'!$A$12:H$499,7,FALSE))</f>
        <v>511</v>
      </c>
      <c r="J10">
        <f>IF(A10=0,0,+VLOOKUP($A10,'по изворима и контима'!$A$12:I$499,8,FALSE))</f>
        <v>5112</v>
      </c>
      <c r="K10" t="str">
        <f>IF(B10=0,0,+VLOOKUP($A10,'по изворима и контима'!$A$12:J$499,9,FALSE))</f>
        <v>01</v>
      </c>
      <c r="L10" t="e">
        <f>IF($A10=0,0,+VLOOKUP($F10,spisak!$C$11:$F$29,3,FALSE))</f>
        <v>#N/A</v>
      </c>
      <c r="M10" t="e">
        <f>IF($A10=0,0,+VLOOKUP($F10,spisak!$C$11:$F$29,4,FALSE))</f>
        <v>#N/A</v>
      </c>
      <c r="N10" s="138" t="str">
        <f>+IF(A10=0,0,"nakon 2019")</f>
        <v>nakon 2019</v>
      </c>
      <c r="O10" s="120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2</v>
      </c>
      <c r="B11">
        <f t="shared" si="1"/>
        <v>8</v>
      </c>
      <c r="C11" s="119">
        <f>IF(A11=0,0,+spisak!A$4)</f>
        <v>102</v>
      </c>
      <c r="D11" t="str">
        <f>IF(A11=0,0,+spisak!C$4)</f>
        <v>Трговиште</v>
      </c>
      <c r="E11" s="166" t="e">
        <f>IF(A11=0,0,+spisak!#REF!)</f>
        <v>#REF!</v>
      </c>
      <c r="F11" t="str">
        <f>IF(A11=0,0,+VLOOKUP($A11,'по изворима и контима'!$A$12:D$499,4,FALSE))</f>
        <v>Изградња базена</v>
      </c>
      <c r="G11" t="str">
        <f>IF(A11=0,0,+VLOOKUP($A11,'по изворима и контима'!$A$12:G$499,5,FALSE))</f>
        <v>1501</v>
      </c>
      <c r="H11" t="str">
        <f>IF(A11=0,0,+VLOOKUP($A11,'по изворима и контима'!$A$12:H$499,6,FALSE))</f>
        <v>0005</v>
      </c>
      <c r="I11">
        <f>IF(A11=0,0,+VLOOKUP($A11,'по изворима и контима'!$A$12:H$499,7,FALSE))</f>
        <v>511</v>
      </c>
      <c r="J11">
        <f>IF(A11=0,0,+VLOOKUP($A11,'по изворима и контима'!$A$12:I$499,8,FALSE))</f>
        <v>5112</v>
      </c>
      <c r="K11" t="str">
        <f>IF(B11=0,0,+VLOOKUP($A11,'по изворима и контима'!$A$12:J$499,9,FALSE))</f>
        <v>01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8" t="str">
        <f t="shared" ref="N11" si="2"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2</v>
      </c>
      <c r="B12">
        <f t="shared" si="1"/>
        <v>9</v>
      </c>
      <c r="C12" s="119">
        <f>IF(A12=0,0,+spisak!A$4)</f>
        <v>102</v>
      </c>
      <c r="D12" t="str">
        <f>IF(A12=0,0,+spisak!C$4)</f>
        <v>Трговиште</v>
      </c>
      <c r="E12" s="166" t="e">
        <f>IF(A12=0,0,+spisak!#REF!)</f>
        <v>#REF!</v>
      </c>
      <c r="F12" t="str">
        <f>IF(A12=0,0,+VLOOKUP($A12,'по изворима и контима'!$A$12:D$499,4,FALSE))</f>
        <v>Изградња базена</v>
      </c>
      <c r="G12" t="str">
        <f>IF(A12=0,0,+VLOOKUP($A12,'по изворима и контима'!$A$12:G$499,5,FALSE))</f>
        <v>1501</v>
      </c>
      <c r="H12" t="str">
        <f>IF(A12=0,0,+VLOOKUP($A12,'по изворима и контима'!$A$12:H$499,6,FALSE))</f>
        <v>0005</v>
      </c>
      <c r="I12">
        <f>IF(A12=0,0,+VLOOKUP($A12,'по изворима и контима'!$A$12:H$499,7,FALSE))</f>
        <v>511</v>
      </c>
      <c r="J12">
        <f>IF(A12=0,0,+VLOOKUP($A12,'по изворима и контима'!$A$12:I$499,8,FALSE))</f>
        <v>5112</v>
      </c>
      <c r="K12" t="str">
        <f>IF(B12=0,0,+VLOOKUP($A12,'по изворима и контима'!$A$12:J$499,9,FALSE))</f>
        <v>01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8" t="str">
        <f t="shared" ref="N12" si="3"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2</v>
      </c>
      <c r="B13">
        <f t="shared" si="1"/>
        <v>10</v>
      </c>
      <c r="C13" s="119">
        <f>IF(A13=0,0,+spisak!A$4)</f>
        <v>102</v>
      </c>
      <c r="D13" t="str">
        <f>IF(A13=0,0,+spisak!C$4)</f>
        <v>Трговиште</v>
      </c>
      <c r="E13" s="166" t="e">
        <f>IF(A13=0,0,+spisak!#REF!)</f>
        <v>#REF!</v>
      </c>
      <c r="F13" t="str">
        <f>IF(A13=0,0,+VLOOKUP($A13,'по изворима и контима'!$A$12:D$499,4,FALSE))</f>
        <v>Изградња базена</v>
      </c>
      <c r="G13" t="str">
        <f>IF(A13=0,0,+VLOOKUP($A13,'по изворима и контима'!$A$12:G$499,5,FALSE))</f>
        <v>1501</v>
      </c>
      <c r="H13" t="str">
        <f>IF(A13=0,0,+VLOOKUP($A13,'по изворима и контима'!$A$12:H$499,6,FALSE))</f>
        <v>0005</v>
      </c>
      <c r="I13">
        <f>IF(A13=0,0,+VLOOKUP($A13,'по изворима и контима'!$A$12:H$499,7,FALSE))</f>
        <v>511</v>
      </c>
      <c r="J13">
        <f>IF(A13=0,0,+VLOOKUP($A13,'по изворима и контима'!$A$12:I$499,8,FALSE))</f>
        <v>5112</v>
      </c>
      <c r="K13" t="str">
        <f>IF(B13=0,0,+VLOOKUP($A13,'по изворима и контима'!$A$12:J$499,9,FALSE))</f>
        <v>01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8" t="str">
        <f t="shared" ref="N13" si="5"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2</v>
      </c>
      <c r="B14">
        <f t="shared" si="1"/>
        <v>11</v>
      </c>
      <c r="C14" s="119">
        <f>IF(A14=0,0,+spisak!A$4)</f>
        <v>102</v>
      </c>
      <c r="D14" t="str">
        <f>IF(A14=0,0,+spisak!C$4)</f>
        <v>Трговиште</v>
      </c>
      <c r="E14" s="166" t="e">
        <f>IF(A14=0,0,+spisak!#REF!)</f>
        <v>#REF!</v>
      </c>
      <c r="F14" t="str">
        <f>IF(A14=0,0,+VLOOKUP($A14,'по изворима и контима'!$A$12:D$499,4,FALSE))</f>
        <v>Изградња базена</v>
      </c>
      <c r="G14" t="str">
        <f>IF(A14=0,0,+VLOOKUP($A14,'по изворима и контима'!$A$12:G$499,5,FALSE))</f>
        <v>1501</v>
      </c>
      <c r="H14" t="str">
        <f>IF(A14=0,0,+VLOOKUP($A14,'по изворима и контима'!$A$12:H$499,6,FALSE))</f>
        <v>0005</v>
      </c>
      <c r="I14">
        <f>IF(A14=0,0,+VLOOKUP($A14,'по изворима и контима'!$A$12:H$499,7,FALSE))</f>
        <v>511</v>
      </c>
      <c r="J14">
        <f>IF(A14=0,0,+VLOOKUP($A14,'по изворима и контима'!$A$12:I$499,8,FALSE))</f>
        <v>5112</v>
      </c>
      <c r="K14" t="str">
        <f>IF(B14=0,0,+VLOOKUP($A14,'по изворима и контима'!$A$12:J$499,9,FALSE))</f>
        <v>01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8" t="str">
        <f t="shared" ref="N14" si="6">+IF(A14=0,0,"2017")</f>
        <v>2017</v>
      </c>
      <c r="O14" s="120">
        <f>IF(A14=0,0,+VLOOKUP($A14,'по изворима и контима'!$A$12:R$499,COLUMN('по изворима и контима'!M:M),FALSE))</f>
        <v>10000000</v>
      </c>
    </row>
    <row r="15" spans="1:18" x14ac:dyDescent="0.25">
      <c r="A15">
        <f t="shared" si="4"/>
        <v>2</v>
      </c>
      <c r="B15">
        <f t="shared" si="1"/>
        <v>12</v>
      </c>
      <c r="C15" s="119">
        <f>IF(A15=0,0,+spisak!A$4)</f>
        <v>102</v>
      </c>
      <c r="D15" t="str">
        <f>IF(A15=0,0,+spisak!C$4)</f>
        <v>Трговиште</v>
      </c>
      <c r="E15" s="166" t="e">
        <f>IF(A15=0,0,+spisak!#REF!)</f>
        <v>#REF!</v>
      </c>
      <c r="F15" t="str">
        <f>IF(A15=0,0,+VLOOKUP($A15,'по изворима и контима'!$A$12:D$499,4,FALSE))</f>
        <v>Изградња базена</v>
      </c>
      <c r="G15" t="str">
        <f>IF(A15=0,0,+VLOOKUP($A15,'по изворима и контима'!$A$12:G$499,5,FALSE))</f>
        <v>1501</v>
      </c>
      <c r="H15" t="str">
        <f>IF(A15=0,0,+VLOOKUP($A15,'по изворима и контима'!$A$12:H$499,6,FALSE))</f>
        <v>0005</v>
      </c>
      <c r="I15">
        <f>IF(A15=0,0,+VLOOKUP($A15,'по изворима и контима'!$A$12:H$499,7,FALSE))</f>
        <v>511</v>
      </c>
      <c r="J15">
        <f>IF(A15=0,0,+VLOOKUP($A15,'по изворима и контима'!$A$12:I$499,8,FALSE))</f>
        <v>5112</v>
      </c>
      <c r="K15" t="str">
        <f>IF(B15=0,0,+VLOOKUP($A15,'по изворима и контима'!$A$12:J$499,9,FALSE))</f>
        <v>01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8" t="str">
        <f t="shared" ref="N15" si="7">+IF(A15=0,0,"2018")</f>
        <v>2018</v>
      </c>
      <c r="O15" s="120">
        <f>IF(C15=0,0,+VLOOKUP($A15,'по изворима и контима'!$A$12:R$499,COLUMN('по изворима и контима'!N:N),FALSE))</f>
        <v>3000000</v>
      </c>
    </row>
    <row r="16" spans="1:18" x14ac:dyDescent="0.25">
      <c r="A16">
        <f t="shared" si="4"/>
        <v>2</v>
      </c>
      <c r="B16">
        <f t="shared" si="1"/>
        <v>13</v>
      </c>
      <c r="C16" s="119">
        <f>IF(A16=0,0,+spisak!A$4)</f>
        <v>102</v>
      </c>
      <c r="D16" t="str">
        <f>IF(A16=0,0,+spisak!C$4)</f>
        <v>Трговиште</v>
      </c>
      <c r="E16" s="166" t="e">
        <f>IF(A16=0,0,+spisak!#REF!)</f>
        <v>#REF!</v>
      </c>
      <c r="F16" t="str">
        <f>IF(A16=0,0,+VLOOKUP($A16,'по изворима и контима'!$A$12:D$499,4,FALSE))</f>
        <v>Изградња базена</v>
      </c>
      <c r="G16" t="str">
        <f>IF(A16=0,0,+VLOOKUP($A16,'по изворима и контима'!$A$12:G$499,5,FALSE))</f>
        <v>1501</v>
      </c>
      <c r="H16" t="str">
        <f>IF(A16=0,0,+VLOOKUP($A16,'по изворима и контима'!$A$12:H$499,6,FALSE))</f>
        <v>0005</v>
      </c>
      <c r="I16">
        <f>IF(A16=0,0,+VLOOKUP($A16,'по изворима и контима'!$A$12:H$499,7,FALSE))</f>
        <v>511</v>
      </c>
      <c r="J16">
        <f>IF(A16=0,0,+VLOOKUP($A16,'по изворима и контима'!$A$12:I$499,8,FALSE))</f>
        <v>5112</v>
      </c>
      <c r="K16" t="str">
        <f>IF(B16=0,0,+VLOOKUP($A16,'по изворима и контима'!$A$12:J$499,9,FALSE))</f>
        <v>01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8" t="str">
        <f t="shared" ref="N16" si="8">+IF(A16=0,0,"2019")</f>
        <v>2019</v>
      </c>
      <c r="O16" s="120">
        <f>IF(C16=0,0,+VLOOKUP($A16,'по изворима и контима'!$A$12:R$499,COLUMN('по изворима и контима'!O:O),FALSE))</f>
        <v>1000000</v>
      </c>
    </row>
    <row r="17" spans="1:15" x14ac:dyDescent="0.25">
      <c r="A17">
        <f t="shared" si="4"/>
        <v>2</v>
      </c>
      <c r="B17">
        <f t="shared" si="1"/>
        <v>14</v>
      </c>
      <c r="C17" s="119">
        <f>IF(A17=0,0,+spisak!A$4)</f>
        <v>102</v>
      </c>
      <c r="D17" t="str">
        <f>IF(A17=0,0,+spisak!C$4)</f>
        <v>Трговиште</v>
      </c>
      <c r="E17" s="166" t="e">
        <f>IF(A17=0,0,+spisak!#REF!)</f>
        <v>#REF!</v>
      </c>
      <c r="F17" t="str">
        <f>IF(A17=0,0,+VLOOKUP($A17,'по изворима и контима'!$A$12:D$499,4,FALSE))</f>
        <v>Изградња базена</v>
      </c>
      <c r="G17" t="str">
        <f>IF(A17=0,0,+VLOOKUP($A17,'по изворима и контима'!$A$12:G$499,5,FALSE))</f>
        <v>1501</v>
      </c>
      <c r="H17" t="str">
        <f>IF(A17=0,0,+VLOOKUP($A17,'по изворима и контима'!$A$12:H$499,6,FALSE))</f>
        <v>0005</v>
      </c>
      <c r="I17">
        <f>IF(A17=0,0,+VLOOKUP($A17,'по изворима и контима'!$A$12:H$499,7,FALSE))</f>
        <v>511</v>
      </c>
      <c r="J17">
        <f>IF(A17=0,0,+VLOOKUP($A17,'по изворима и контима'!$A$12:I$499,8,FALSE))</f>
        <v>5112</v>
      </c>
      <c r="K17" t="str">
        <f>IF(B17=0,0,+VLOOKUP($A17,'по изворима и контима'!$A$12:J$499,9,FALSE))</f>
        <v>01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8" t="str">
        <f t="shared" ref="N17" si="9"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3</v>
      </c>
      <c r="B18">
        <f t="shared" si="1"/>
        <v>15</v>
      </c>
      <c r="C18" s="119">
        <f>IF(A18=0,0,+spisak!A$4)</f>
        <v>102</v>
      </c>
      <c r="D18" t="str">
        <f>IF(A18=0,0,+spisak!C$4)</f>
        <v>Трговиште</v>
      </c>
      <c r="E18" s="166" t="e">
        <f>IF(A18=0,0,+spisak!#REF!)</f>
        <v>#REF!</v>
      </c>
      <c r="F18" t="str">
        <f>IF(A18=0,0,+VLOOKUP($A18,'по изворима и контима'!$A$12:D$499,4,FALSE))</f>
        <v>ЗГРАДА - Стамбено-пословни објекат</v>
      </c>
      <c r="G18" t="str">
        <f>IF(A18=0,0,+VLOOKUP($A18,'по изворима и контима'!$A$12:G$499,5,FALSE))</f>
        <v>1501</v>
      </c>
      <c r="H18" t="str">
        <f>IF(A18=0,0,+VLOOKUP($A18,'по изворима и контима'!$A$12:H$499,6,FALSE))</f>
        <v>0005</v>
      </c>
      <c r="I18">
        <f>IF(A18=0,0,+VLOOKUP($A18,'по изворима и контима'!$A$12:H$499,7,FALSE))</f>
        <v>511</v>
      </c>
      <c r="J18">
        <f>IF(A18=0,0,+VLOOKUP($A18,'по изворима и контима'!$A$12:I$499,8,FALSE))</f>
        <v>5112</v>
      </c>
      <c r="K18" t="str">
        <f>IF(B18=0,0,+VLOOKUP($A18,'по изворима и контима'!$A$12:J$499,9,FALSE))</f>
        <v>01</v>
      </c>
      <c r="L18" t="e">
        <f>IF($A18=0,0,+VLOOKUP($F18,spisak!$C$11:$F$29,3,FALSE))</f>
        <v>#N/A</v>
      </c>
      <c r="M18" t="e">
        <f>IF($A18=0,0,+VLOOKUP($F18,spisak!$C$11:$F$29,4,FALSE))</f>
        <v>#N/A</v>
      </c>
      <c r="N18" s="138" t="str">
        <f t="shared" ref="N18" si="10">+IF(A18=0,0,"do 2015")</f>
        <v>do 2015</v>
      </c>
      <c r="O18" s="120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3</v>
      </c>
      <c r="B19">
        <f t="shared" si="1"/>
        <v>16</v>
      </c>
      <c r="C19" s="119">
        <f>IF(A19=0,0,+spisak!A$4)</f>
        <v>102</v>
      </c>
      <c r="D19" t="str">
        <f>IF(A19=0,0,+spisak!C$4)</f>
        <v>Трговиште</v>
      </c>
      <c r="E19" s="166" t="e">
        <f>IF(A19=0,0,+spisak!#REF!)</f>
        <v>#REF!</v>
      </c>
      <c r="F19" t="str">
        <f>IF(A19=0,0,+VLOOKUP($A19,'по изворима и контима'!$A$12:D$499,4,FALSE))</f>
        <v>ЗГРАДА - Стамбено-пословни објекат</v>
      </c>
      <c r="G19" t="str">
        <f>IF(A19=0,0,+VLOOKUP($A19,'по изворима и контима'!$A$12:G$499,5,FALSE))</f>
        <v>1501</v>
      </c>
      <c r="H19" t="str">
        <f>IF(A19=0,0,+VLOOKUP($A19,'по изворима и контима'!$A$12:H$499,6,FALSE))</f>
        <v>0005</v>
      </c>
      <c r="I19">
        <f>IF(A19=0,0,+VLOOKUP($A19,'по изворима и контима'!$A$12:H$499,7,FALSE))</f>
        <v>511</v>
      </c>
      <c r="J19">
        <f>IF(A19=0,0,+VLOOKUP($A19,'по изворима и контима'!$A$12:I$499,8,FALSE))</f>
        <v>5112</v>
      </c>
      <c r="K19" t="str">
        <f>IF(B19=0,0,+VLOOKUP($A19,'по изворима и контима'!$A$12:J$499,9,FALSE))</f>
        <v>01</v>
      </c>
      <c r="L19" t="e">
        <f>IF($A19=0,0,+VLOOKUP($F19,spisak!$C$11:$F$29,3,FALSE))</f>
        <v>#N/A</v>
      </c>
      <c r="M19" t="e">
        <f>IF($A19=0,0,+VLOOKUP($F19,spisak!$C$11:$F$29,4,FALSE))</f>
        <v>#N/A</v>
      </c>
      <c r="N19" s="138" t="str">
        <f t="shared" ref="N19" si="11">+IF(A19=0,0,"2016-plan")</f>
        <v>2016-plan</v>
      </c>
      <c r="O19" s="120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3</v>
      </c>
      <c r="B20">
        <f t="shared" si="1"/>
        <v>17</v>
      </c>
      <c r="C20" s="119">
        <f>IF(A20=0,0,+spisak!A$4)</f>
        <v>102</v>
      </c>
      <c r="D20" t="str">
        <f>IF(A20=0,0,+spisak!C$4)</f>
        <v>Трговиште</v>
      </c>
      <c r="E20" s="166" t="e">
        <f>IF(A20=0,0,+spisak!#REF!)</f>
        <v>#REF!</v>
      </c>
      <c r="F20" t="str">
        <f>IF(A20=0,0,+VLOOKUP($A20,'по изворима и контима'!$A$12:D$499,4,FALSE))</f>
        <v>ЗГРАДА - Стамбено-пословни објекат</v>
      </c>
      <c r="G20" t="str">
        <f>IF(A20=0,0,+VLOOKUP($A20,'по изворима и контима'!$A$12:G$499,5,FALSE))</f>
        <v>1501</v>
      </c>
      <c r="H20" t="str">
        <f>IF(A20=0,0,+VLOOKUP($A20,'по изворима и контима'!$A$12:H$499,6,FALSE))</f>
        <v>0005</v>
      </c>
      <c r="I20">
        <f>IF(A20=0,0,+VLOOKUP($A20,'по изворима и контима'!$A$12:H$499,7,FALSE))</f>
        <v>511</v>
      </c>
      <c r="J20">
        <f>IF(A20=0,0,+VLOOKUP($A20,'по изворима и контима'!$A$12:I$499,8,FALSE))</f>
        <v>5112</v>
      </c>
      <c r="K20" t="str">
        <f>IF(B20=0,0,+VLOOKUP($A20,'по изворима и контима'!$A$12:J$499,9,FALSE))</f>
        <v>01</v>
      </c>
      <c r="L20" t="e">
        <f>IF($A20=0,0,+VLOOKUP($F20,spisak!$C$11:$F$29,3,FALSE))</f>
        <v>#N/A</v>
      </c>
      <c r="M20" t="e">
        <f>IF($A20=0,0,+VLOOKUP($F20,spisak!$C$11:$F$29,4,FALSE))</f>
        <v>#N/A</v>
      </c>
      <c r="N20" s="138" t="str">
        <f t="shared" ref="N20" si="12">+IF(A20=0,0,"2016-procena")</f>
        <v>2016-procena</v>
      </c>
      <c r="O20" s="120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3</v>
      </c>
      <c r="B21">
        <f t="shared" si="1"/>
        <v>18</v>
      </c>
      <c r="C21" s="119">
        <f>IF(A21=0,0,+spisak!A$4)</f>
        <v>102</v>
      </c>
      <c r="D21" t="str">
        <f>IF(A21=0,0,+spisak!C$4)</f>
        <v>Трговиште</v>
      </c>
      <c r="E21" s="166" t="e">
        <f>IF(A21=0,0,+spisak!#REF!)</f>
        <v>#REF!</v>
      </c>
      <c r="F21" t="str">
        <f>IF(A21=0,0,+VLOOKUP($A21,'по изворима и контима'!$A$12:D$499,4,FALSE))</f>
        <v>ЗГРАДА - Стамбено-пословни објекат</v>
      </c>
      <c r="G21" t="str">
        <f>IF(A21=0,0,+VLOOKUP($A21,'по изворима и контима'!$A$12:G$499,5,FALSE))</f>
        <v>1501</v>
      </c>
      <c r="H21" t="str">
        <f>IF(A21=0,0,+VLOOKUP($A21,'по изворима и контима'!$A$12:H$499,6,FALSE))</f>
        <v>0005</v>
      </c>
      <c r="I21">
        <f>IF(A21=0,0,+VLOOKUP($A21,'по изворима и контима'!$A$12:H$499,7,FALSE))</f>
        <v>511</v>
      </c>
      <c r="J21">
        <f>IF(A21=0,0,+VLOOKUP($A21,'по изворима и контима'!$A$12:I$499,8,FALSE))</f>
        <v>5112</v>
      </c>
      <c r="K21" t="str">
        <f>IF(B21=0,0,+VLOOKUP($A21,'по изворима и контима'!$A$12:J$499,9,FALSE))</f>
        <v>01</v>
      </c>
      <c r="L21" t="e">
        <f>IF($A21=0,0,+VLOOKUP($F21,spisak!$C$11:$F$29,3,FALSE))</f>
        <v>#N/A</v>
      </c>
      <c r="M21" t="e">
        <f>IF($A21=0,0,+VLOOKUP($F21,spisak!$C$11:$F$29,4,FALSE))</f>
        <v>#N/A</v>
      </c>
      <c r="N21" s="138" t="str">
        <f t="shared" ref="N21" si="13">+IF(A21=0,0,"2017")</f>
        <v>2017</v>
      </c>
      <c r="O21" s="120">
        <f>IF(A21=0,0,+VLOOKUP($A21,'по изворима и контима'!$A$12:R$499,COLUMN('по изворима и контима'!M:M),FALSE))</f>
        <v>10000000</v>
      </c>
    </row>
    <row r="22" spans="1:15" x14ac:dyDescent="0.25">
      <c r="A22">
        <f t="shared" si="4"/>
        <v>3</v>
      </c>
      <c r="B22">
        <f t="shared" si="1"/>
        <v>19</v>
      </c>
      <c r="C22" s="119">
        <f>IF(A22=0,0,+spisak!A$4)</f>
        <v>102</v>
      </c>
      <c r="D22" t="str">
        <f>IF(A22=0,0,+spisak!C$4)</f>
        <v>Трговиште</v>
      </c>
      <c r="E22" s="166" t="e">
        <f>IF(A22=0,0,+spisak!#REF!)</f>
        <v>#REF!</v>
      </c>
      <c r="F22" t="str">
        <f>IF(A22=0,0,+VLOOKUP($A22,'по изворима и контима'!$A$12:D$499,4,FALSE))</f>
        <v>ЗГРАДА - Стамбено-пословни објекат</v>
      </c>
      <c r="G22" t="str">
        <f>IF(A22=0,0,+VLOOKUP($A22,'по изворима и контима'!$A$12:G$499,5,FALSE))</f>
        <v>1501</v>
      </c>
      <c r="H22" t="str">
        <f>IF(A22=0,0,+VLOOKUP($A22,'по изворима и контима'!$A$12:H$499,6,FALSE))</f>
        <v>0005</v>
      </c>
      <c r="I22">
        <f>IF(A22=0,0,+VLOOKUP($A22,'по изворима и контима'!$A$12:H$499,7,FALSE))</f>
        <v>511</v>
      </c>
      <c r="J22">
        <f>IF(A22=0,0,+VLOOKUP($A22,'по изворима и контима'!$A$12:I$499,8,FALSE))</f>
        <v>5112</v>
      </c>
      <c r="K22" t="str">
        <f>IF(B22=0,0,+VLOOKUP($A22,'по изворима и контима'!$A$12:J$499,9,FALSE))</f>
        <v>01</v>
      </c>
      <c r="L22" t="e">
        <f>IF($A22=0,0,+VLOOKUP($F22,spisak!$C$11:$F$29,3,FALSE))</f>
        <v>#N/A</v>
      </c>
      <c r="M22" t="e">
        <f>IF($A22=0,0,+VLOOKUP($F22,spisak!$C$11:$F$29,4,FALSE))</f>
        <v>#N/A</v>
      </c>
      <c r="N22" s="138" t="str">
        <f t="shared" ref="N22" si="14">+IF(A22=0,0,"2018")</f>
        <v>2018</v>
      </c>
      <c r="O22" s="120">
        <f>IF(C22=0,0,+VLOOKUP($A22,'по изворима и контима'!$A$12:R$499,COLUMN('по изворима и контима'!N:N),FALSE))</f>
        <v>3800000</v>
      </c>
    </row>
    <row r="23" spans="1:15" x14ac:dyDescent="0.25">
      <c r="A23">
        <f t="shared" si="4"/>
        <v>3</v>
      </c>
      <c r="B23">
        <f t="shared" si="1"/>
        <v>20</v>
      </c>
      <c r="C23" s="119">
        <f>IF(A23=0,0,+spisak!A$4)</f>
        <v>102</v>
      </c>
      <c r="D23" t="str">
        <f>IF(A23=0,0,+spisak!C$4)</f>
        <v>Трговиште</v>
      </c>
      <c r="E23" s="166" t="e">
        <f>IF(A23=0,0,+spisak!#REF!)</f>
        <v>#REF!</v>
      </c>
      <c r="F23" t="str">
        <f>IF(A23=0,0,+VLOOKUP($A23,'по изворима и контима'!$A$12:D$499,4,FALSE))</f>
        <v>ЗГРАДА - Стамбено-пословни објекат</v>
      </c>
      <c r="G23" t="str">
        <f>IF(A23=0,0,+VLOOKUP($A23,'по изворима и контима'!$A$12:G$499,5,FALSE))</f>
        <v>1501</v>
      </c>
      <c r="H23" t="str">
        <f>IF(A23=0,0,+VLOOKUP($A23,'по изворима и контима'!$A$12:H$499,6,FALSE))</f>
        <v>0005</v>
      </c>
      <c r="I23">
        <f>IF(A23=0,0,+VLOOKUP($A23,'по изворима и контима'!$A$12:H$499,7,FALSE))</f>
        <v>511</v>
      </c>
      <c r="J23">
        <f>IF(A23=0,0,+VLOOKUP($A23,'по изворима и контима'!$A$12:I$499,8,FALSE))</f>
        <v>5112</v>
      </c>
      <c r="K23" t="str">
        <f>IF(B23=0,0,+VLOOKUP($A23,'по изворима и контима'!$A$12:J$499,9,FALSE))</f>
        <v>01</v>
      </c>
      <c r="L23" t="e">
        <f>IF($A23=0,0,+VLOOKUP($F23,spisak!$C$11:$F$29,3,FALSE))</f>
        <v>#N/A</v>
      </c>
      <c r="M23" t="e">
        <f>IF($A23=0,0,+VLOOKUP($F23,spisak!$C$11:$F$29,4,FALSE))</f>
        <v>#N/A</v>
      </c>
      <c r="N23" s="138" t="str">
        <f t="shared" ref="N23" si="15">+IF(A23=0,0,"2019")</f>
        <v>2019</v>
      </c>
      <c r="O23" s="120">
        <f>IF(C23=0,0,+VLOOKUP($A23,'по изворима и контима'!$A$12:R$499,COLUMN('по изворима и контима'!O:O),FALSE))</f>
        <v>6200000</v>
      </c>
    </row>
    <row r="24" spans="1:15" x14ac:dyDescent="0.25">
      <c r="A24">
        <f t="shared" si="4"/>
        <v>3</v>
      </c>
      <c r="B24">
        <f t="shared" si="1"/>
        <v>21</v>
      </c>
      <c r="C24" s="119">
        <f>IF(A24=0,0,+spisak!A$4)</f>
        <v>102</v>
      </c>
      <c r="D24" t="str">
        <f>IF(A24=0,0,+spisak!C$4)</f>
        <v>Трговиште</v>
      </c>
      <c r="E24" s="166" t="e">
        <f>IF(A24=0,0,+spisak!#REF!)</f>
        <v>#REF!</v>
      </c>
      <c r="F24" t="str">
        <f>IF(A24=0,0,+VLOOKUP($A24,'по изворима и контима'!$A$12:D$499,4,FALSE))</f>
        <v>ЗГРАДА - Стамбено-пословни објекат</v>
      </c>
      <c r="G24" t="str">
        <f>IF(A24=0,0,+VLOOKUP($A24,'по изворима и контима'!$A$12:G$499,5,FALSE))</f>
        <v>1501</v>
      </c>
      <c r="H24" t="str">
        <f>IF(A24=0,0,+VLOOKUP($A24,'по изворима и контима'!$A$12:H$499,6,FALSE))</f>
        <v>0005</v>
      </c>
      <c r="I24">
        <f>IF(A24=0,0,+VLOOKUP($A24,'по изворима и контима'!$A$12:H$499,7,FALSE))</f>
        <v>511</v>
      </c>
      <c r="J24">
        <f>IF(A24=0,0,+VLOOKUP($A24,'по изворима и контима'!$A$12:I$499,8,FALSE))</f>
        <v>5112</v>
      </c>
      <c r="K24" t="str">
        <f>IF(B24=0,0,+VLOOKUP($A24,'по изворима и контима'!$A$12:J$499,9,FALSE))</f>
        <v>01</v>
      </c>
      <c r="L24" t="e">
        <f>IF($A24=0,0,+VLOOKUP($F24,spisak!$C$11:$F$29,3,FALSE))</f>
        <v>#N/A</v>
      </c>
      <c r="M24" t="e">
        <f>IF($A24=0,0,+VLOOKUP($F24,spisak!$C$11:$F$29,4,FALSE))</f>
        <v>#N/A</v>
      </c>
      <c r="N24" s="138" t="str">
        <f t="shared" ref="N24" si="16">+IF(A24=0,0,"nakon 2019")</f>
        <v>nakon 2019</v>
      </c>
      <c r="O24" s="120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4</v>
      </c>
      <c r="B25">
        <f t="shared" si="1"/>
        <v>22</v>
      </c>
      <c r="C25" s="119">
        <f>IF(A25=0,0,+spisak!A$4)</f>
        <v>102</v>
      </c>
      <c r="D25" t="str">
        <f>IF(A25=0,0,+spisak!C$4)</f>
        <v>Трговиште</v>
      </c>
      <c r="E25" s="166" t="e">
        <f>IF(A25=0,0,+spisak!#REF!)</f>
        <v>#REF!</v>
      </c>
      <c r="F25" t="str">
        <f>IF(A25=0,0,+VLOOKUP($A25,'по изворима и контима'!$A$12:D$499,4,FALSE))</f>
        <v>Ревалитизација пут - Црновце                                                                                  -  ЈП Трговиште ИН</v>
      </c>
      <c r="G25" t="str">
        <f>IF(A25=0,0,+VLOOKUP($A25,'по изворима и контима'!$A$12:G$499,5,FALSE))</f>
        <v>0701</v>
      </c>
      <c r="H25" t="str">
        <f>IF(A25=0,0,+VLOOKUP($A25,'по изворима и контима'!$A$12:H$499,6,FALSE))</f>
        <v>0002</v>
      </c>
      <c r="I25">
        <f>IF(A25=0,0,+VLOOKUP($A25,'по изворима и контима'!$A$12:H$499,7,FALSE))</f>
        <v>424</v>
      </c>
      <c r="J25">
        <f>IF(A25=0,0,+VLOOKUP($A25,'по изворима и контима'!$A$12:I$499,8,FALSE))</f>
        <v>4245</v>
      </c>
      <c r="K25" t="str">
        <f>IF(B25=0,0,+VLOOKUP($A25,'по изворима и контима'!$A$12:J$499,9,FALSE))</f>
        <v>01</v>
      </c>
      <c r="L25" t="e">
        <f>IF($A25=0,0,+VLOOKUP($F25,spisak!$C$11:$F$29,3,FALSE))</f>
        <v>#N/A</v>
      </c>
      <c r="M25" t="e">
        <f>IF($A25=0,0,+VLOOKUP($F25,spisak!$C$11:$F$29,4,FALSE))</f>
        <v>#N/A</v>
      </c>
      <c r="N25" s="138" t="str">
        <f t="shared" ref="N25" si="17">+IF(A25=0,0,"do 2015")</f>
        <v>do 2015</v>
      </c>
      <c r="O25" s="120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4</v>
      </c>
      <c r="B26">
        <f t="shared" si="1"/>
        <v>23</v>
      </c>
      <c r="C26" s="119">
        <f>IF(A26=0,0,+spisak!A$4)</f>
        <v>102</v>
      </c>
      <c r="D26" t="str">
        <f>IF(A26=0,0,+spisak!C$4)</f>
        <v>Трговиште</v>
      </c>
      <c r="E26" s="166" t="e">
        <f>IF(A26=0,0,+spisak!#REF!)</f>
        <v>#REF!</v>
      </c>
      <c r="F26" t="str">
        <f>IF(A26=0,0,+VLOOKUP($A26,'по изворима и контима'!$A$12:D$499,4,FALSE))</f>
        <v>Ревалитизација пут - Црновце                                                                                  -  ЈП Трговиште ИН</v>
      </c>
      <c r="G26" t="str">
        <f>IF(A26=0,0,+VLOOKUP($A26,'по изворима и контима'!$A$12:G$499,5,FALSE))</f>
        <v>0701</v>
      </c>
      <c r="H26" t="str">
        <f>IF(A26=0,0,+VLOOKUP($A26,'по изворима и контима'!$A$12:H$499,6,FALSE))</f>
        <v>0002</v>
      </c>
      <c r="I26">
        <f>IF(A26=0,0,+VLOOKUP($A26,'по изворима и контима'!$A$12:H$499,7,FALSE))</f>
        <v>424</v>
      </c>
      <c r="J26">
        <f>IF(A26=0,0,+VLOOKUP($A26,'по изворима и контима'!$A$12:I$499,8,FALSE))</f>
        <v>4245</v>
      </c>
      <c r="K26" t="str">
        <f>IF(B26=0,0,+VLOOKUP($A26,'по изворима и контима'!$A$12:J$499,9,FALSE))</f>
        <v>01</v>
      </c>
      <c r="L26" t="e">
        <f>IF($A26=0,0,+VLOOKUP($F26,spisak!$C$11:$F$29,3,FALSE))</f>
        <v>#N/A</v>
      </c>
      <c r="M26" t="e">
        <f>IF($A26=0,0,+VLOOKUP($F26,spisak!$C$11:$F$29,4,FALSE))</f>
        <v>#N/A</v>
      </c>
      <c r="N26" s="138" t="str">
        <f t="shared" ref="N26" si="19">+IF(A26=0,0,"2016-plan")</f>
        <v>2016-plan</v>
      </c>
      <c r="O26" s="120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4</v>
      </c>
      <c r="B27">
        <f t="shared" si="1"/>
        <v>24</v>
      </c>
      <c r="C27" s="119">
        <f>IF(A27=0,0,+spisak!A$4)</f>
        <v>102</v>
      </c>
      <c r="D27" t="str">
        <f>IF(A27=0,0,+spisak!C$4)</f>
        <v>Трговиште</v>
      </c>
      <c r="E27" s="166" t="e">
        <f>IF(A27=0,0,+spisak!#REF!)</f>
        <v>#REF!</v>
      </c>
      <c r="F27" t="str">
        <f>IF(A27=0,0,+VLOOKUP($A27,'по изворима и контима'!$A$12:D$499,4,FALSE))</f>
        <v>Ревалитизација пут - Црновце                                                                                  -  ЈП Трговиште ИН</v>
      </c>
      <c r="G27" t="str">
        <f>IF(A27=0,0,+VLOOKUP($A27,'по изворима и контима'!$A$12:G$499,5,FALSE))</f>
        <v>0701</v>
      </c>
      <c r="H27" t="str">
        <f>IF(A27=0,0,+VLOOKUP($A27,'по изворима и контима'!$A$12:H$499,6,FALSE))</f>
        <v>0002</v>
      </c>
      <c r="I27">
        <f>IF(A27=0,0,+VLOOKUP($A27,'по изворима и контима'!$A$12:H$499,7,FALSE))</f>
        <v>424</v>
      </c>
      <c r="J27">
        <f>IF(A27=0,0,+VLOOKUP($A27,'по изворима и контима'!$A$12:I$499,8,FALSE))</f>
        <v>4245</v>
      </c>
      <c r="K27" t="str">
        <f>IF(B27=0,0,+VLOOKUP($A27,'по изворима и контима'!$A$12:J$499,9,FALSE))</f>
        <v>01</v>
      </c>
      <c r="L27" t="e">
        <f>IF($A27=0,0,+VLOOKUP($F27,spisak!$C$11:$F$29,3,FALSE))</f>
        <v>#N/A</v>
      </c>
      <c r="M27" t="e">
        <f>IF($A27=0,0,+VLOOKUP($F27,spisak!$C$11:$F$29,4,FALSE))</f>
        <v>#N/A</v>
      </c>
      <c r="N27" s="138" t="str">
        <f t="shared" ref="N27" si="20">+IF(A27=0,0,"2016-procena")</f>
        <v>2016-procena</v>
      </c>
      <c r="O27" s="120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4</v>
      </c>
      <c r="B28">
        <f t="shared" si="1"/>
        <v>25</v>
      </c>
      <c r="C28" s="119">
        <f>IF(A28=0,0,+spisak!A$4)</f>
        <v>102</v>
      </c>
      <c r="D28" t="str">
        <f>IF(A28=0,0,+spisak!C$4)</f>
        <v>Трговиште</v>
      </c>
      <c r="E28" s="166" t="e">
        <f>IF(A28=0,0,+spisak!#REF!)</f>
        <v>#REF!</v>
      </c>
      <c r="F28" t="str">
        <f>IF(A28=0,0,+VLOOKUP($A28,'по изворима и контима'!$A$12:D$499,4,FALSE))</f>
        <v>Ревалитизација пут - Црновце                                                                                  -  ЈП Трговиште ИН</v>
      </c>
      <c r="G28" t="str">
        <f>IF(A28=0,0,+VLOOKUP($A28,'по изворима и контима'!$A$12:G$499,5,FALSE))</f>
        <v>0701</v>
      </c>
      <c r="H28" t="str">
        <f>IF(A28=0,0,+VLOOKUP($A28,'по изворима и контима'!$A$12:H$499,6,FALSE))</f>
        <v>0002</v>
      </c>
      <c r="I28">
        <f>IF(A28=0,0,+VLOOKUP($A28,'по изворима и контима'!$A$12:H$499,7,FALSE))</f>
        <v>424</v>
      </c>
      <c r="J28">
        <f>IF(A28=0,0,+VLOOKUP($A28,'по изворима и контима'!$A$12:I$499,8,FALSE))</f>
        <v>4245</v>
      </c>
      <c r="K28" t="str">
        <f>IF(B28=0,0,+VLOOKUP($A28,'по изворима и контима'!$A$12:J$499,9,FALSE))</f>
        <v>01</v>
      </c>
      <c r="L28" t="e">
        <f>IF($A28=0,0,+VLOOKUP($F28,spisak!$C$11:$F$29,3,FALSE))</f>
        <v>#N/A</v>
      </c>
      <c r="M28" t="e">
        <f>IF($A28=0,0,+VLOOKUP($F28,spisak!$C$11:$F$29,4,FALSE))</f>
        <v>#N/A</v>
      </c>
      <c r="N28" s="138" t="str">
        <f t="shared" ref="N28" si="21">+IF(A28=0,0,"2017")</f>
        <v>2017</v>
      </c>
      <c r="O28" s="120">
        <f>IF(A28=0,0,+VLOOKUP($A28,'по изворима и контима'!$A$12:R$499,COLUMN('по изворима и контима'!M:M),FALSE))</f>
        <v>7000000</v>
      </c>
    </row>
    <row r="29" spans="1:15" x14ac:dyDescent="0.25">
      <c r="A29">
        <f t="shared" si="18"/>
        <v>4</v>
      </c>
      <c r="B29">
        <f t="shared" si="1"/>
        <v>26</v>
      </c>
      <c r="C29" s="119">
        <f>IF(A29=0,0,+spisak!A$4)</f>
        <v>102</v>
      </c>
      <c r="D29" t="str">
        <f>IF(A29=0,0,+spisak!C$4)</f>
        <v>Трговиште</v>
      </c>
      <c r="E29" s="166" t="e">
        <f>IF(A29=0,0,+spisak!#REF!)</f>
        <v>#REF!</v>
      </c>
      <c r="F29" t="str">
        <f>IF(A29=0,0,+VLOOKUP($A29,'по изворима и контима'!$A$12:D$499,4,FALSE))</f>
        <v>Ревалитизација пут - Црновце                                                                                  -  ЈП Трговиште ИН</v>
      </c>
      <c r="G29" t="str">
        <f>IF(A29=0,0,+VLOOKUP($A29,'по изворима и контима'!$A$12:G$499,5,FALSE))</f>
        <v>0701</v>
      </c>
      <c r="H29" t="str">
        <f>IF(A29=0,0,+VLOOKUP($A29,'по изворима и контима'!$A$12:H$499,6,FALSE))</f>
        <v>0002</v>
      </c>
      <c r="I29">
        <f>IF(A29=0,0,+VLOOKUP($A29,'по изворима и контима'!$A$12:H$499,7,FALSE))</f>
        <v>424</v>
      </c>
      <c r="J29">
        <f>IF(A29=0,0,+VLOOKUP($A29,'по изворима и контима'!$A$12:I$499,8,FALSE))</f>
        <v>4245</v>
      </c>
      <c r="K29" t="str">
        <f>IF(B29=0,0,+VLOOKUP($A29,'по изворима и контима'!$A$12:J$499,9,FALSE))</f>
        <v>01</v>
      </c>
      <c r="L29" t="e">
        <f>IF($A29=0,0,+VLOOKUP($F29,spisak!$C$11:$F$29,3,FALSE))</f>
        <v>#N/A</v>
      </c>
      <c r="M29" t="e">
        <f>IF($A29=0,0,+VLOOKUP($F29,spisak!$C$11:$F$29,4,FALSE))</f>
        <v>#N/A</v>
      </c>
      <c r="N29" s="138" t="str">
        <f t="shared" ref="N29" si="22">+IF(A29=0,0,"2018")</f>
        <v>2018</v>
      </c>
      <c r="O29" s="120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4</v>
      </c>
      <c r="B30">
        <f t="shared" si="1"/>
        <v>27</v>
      </c>
      <c r="C30" s="119">
        <f>IF(A30=0,0,+spisak!A$4)</f>
        <v>102</v>
      </c>
      <c r="D30" t="str">
        <f>IF(A30=0,0,+spisak!C$4)</f>
        <v>Трговиште</v>
      </c>
      <c r="E30" s="166" t="e">
        <f>IF(A30=0,0,+spisak!#REF!)</f>
        <v>#REF!</v>
      </c>
      <c r="F30" t="str">
        <f>IF(A30=0,0,+VLOOKUP($A30,'по изворима и контима'!$A$12:D$499,4,FALSE))</f>
        <v>Ревалитизација пут - Црновце                                                                                  -  ЈП Трговиште ИН</v>
      </c>
      <c r="G30" t="str">
        <f>IF(A30=0,0,+VLOOKUP($A30,'по изворима и контима'!$A$12:G$499,5,FALSE))</f>
        <v>0701</v>
      </c>
      <c r="H30" t="str">
        <f>IF(A30=0,0,+VLOOKUP($A30,'по изворима и контима'!$A$12:H$499,6,FALSE))</f>
        <v>0002</v>
      </c>
      <c r="I30">
        <f>IF(A30=0,0,+VLOOKUP($A30,'по изворима и контима'!$A$12:H$499,7,FALSE))</f>
        <v>424</v>
      </c>
      <c r="J30">
        <f>IF(A30=0,0,+VLOOKUP($A30,'по изворима и контима'!$A$12:I$499,8,FALSE))</f>
        <v>4245</v>
      </c>
      <c r="K30" t="str">
        <f>IF(B30=0,0,+VLOOKUP($A30,'по изворима и контима'!$A$12:J$499,9,FALSE))</f>
        <v>01</v>
      </c>
      <c r="L30" t="e">
        <f>IF($A30=0,0,+VLOOKUP($F30,spisak!$C$11:$F$29,3,FALSE))</f>
        <v>#N/A</v>
      </c>
      <c r="M30" t="e">
        <f>IF($A30=0,0,+VLOOKUP($F30,spisak!$C$11:$F$29,4,FALSE))</f>
        <v>#N/A</v>
      </c>
      <c r="N30" s="138" t="str">
        <f t="shared" ref="N30" si="23">+IF(A30=0,0,"2019")</f>
        <v>2019</v>
      </c>
      <c r="O30" s="120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4</v>
      </c>
      <c r="B31">
        <f t="shared" si="1"/>
        <v>28</v>
      </c>
      <c r="C31" s="119">
        <f>IF(A31=0,0,+spisak!A$4)</f>
        <v>102</v>
      </c>
      <c r="D31" t="str">
        <f>IF(A31=0,0,+spisak!C$4)</f>
        <v>Трговиште</v>
      </c>
      <c r="E31" s="166" t="e">
        <f>IF(A31=0,0,+spisak!#REF!)</f>
        <v>#REF!</v>
      </c>
      <c r="F31" t="str">
        <f>IF(A31=0,0,+VLOOKUP($A31,'по изворима и контима'!$A$12:D$499,4,FALSE))</f>
        <v>Ревалитизација пут - Црновце                                                                                  -  ЈП Трговиште ИН</v>
      </c>
      <c r="G31" t="str">
        <f>IF(A31=0,0,+VLOOKUP($A31,'по изворима и контима'!$A$12:G$499,5,FALSE))</f>
        <v>0701</v>
      </c>
      <c r="H31" t="str">
        <f>IF(A31=0,0,+VLOOKUP($A31,'по изворима и контима'!$A$12:H$499,6,FALSE))</f>
        <v>0002</v>
      </c>
      <c r="I31">
        <f>IF(A31=0,0,+VLOOKUP($A31,'по изворима и контима'!$A$12:H$499,7,FALSE))</f>
        <v>424</v>
      </c>
      <c r="J31">
        <f>IF(A31=0,0,+VLOOKUP($A31,'по изворима и контима'!$A$12:I$499,8,FALSE))</f>
        <v>4245</v>
      </c>
      <c r="K31" t="str">
        <f>IF(B31=0,0,+VLOOKUP($A31,'по изворима и контима'!$A$12:J$499,9,FALSE))</f>
        <v>01</v>
      </c>
      <c r="L31" t="e">
        <f>IF($A31=0,0,+VLOOKUP($F31,spisak!$C$11:$F$29,3,FALSE))</f>
        <v>#N/A</v>
      </c>
      <c r="M31" t="e">
        <f>IF($A31=0,0,+VLOOKUP($F31,spisak!$C$11:$F$29,4,FALSE))</f>
        <v>#N/A</v>
      </c>
      <c r="N31" s="138" t="str">
        <f t="shared" ref="N31" si="24">+IF(A31=0,0,"nakon 2019")</f>
        <v>nakon 2019</v>
      </c>
      <c r="O31" s="120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5</v>
      </c>
      <c r="B32">
        <f t="shared" ref="B32:B52" si="25">+IF(A32&gt;0,+B31+1,0)</f>
        <v>29</v>
      </c>
      <c r="C32" s="119">
        <f>IF(A32=0,0,+spisak!A$4)</f>
        <v>102</v>
      </c>
      <c r="D32" t="str">
        <f>IF(A32=0,0,+spisak!C$4)</f>
        <v>Трговиште</v>
      </c>
      <c r="E32" s="166" t="e">
        <f>IF(A32=0,0,+spisak!#REF!)</f>
        <v>#REF!</v>
      </c>
      <c r="F32" t="str">
        <f>IF(A32=0,0,+VLOOKUP($A32,'по изворима и контима'!$A$12:D$499,4,FALSE))</f>
        <v>Реконструкција предшколске установе "Полетарац"</v>
      </c>
      <c r="G32" t="str">
        <f>IF(A32=0,0,+VLOOKUP($A32,'по изворима и контима'!$A$12:G$499,5,FALSE))</f>
        <v>1501</v>
      </c>
      <c r="H32" t="str">
        <f>IF(A32=0,0,+VLOOKUP($A32,'по изворима и контима'!$A$12:H$499,6,FALSE))</f>
        <v>0005</v>
      </c>
      <c r="I32">
        <f>IF(A32=0,0,+VLOOKUP($A32,'по изворима и контима'!$A$12:H$499,7,FALSE))</f>
        <v>511</v>
      </c>
      <c r="J32">
        <f>IF(A32=0,0,+VLOOKUP($A32,'по изворима и контима'!$A$12:I$499,8,FALSE))</f>
        <v>5112</v>
      </c>
      <c r="K32" t="str">
        <f>IF(B32=0,0,+VLOOKUP($A32,'по изворима и контима'!$A$12:J$499,9,FALSE))</f>
        <v>01</v>
      </c>
      <c r="L32" t="e">
        <f>IF($A32=0,0,+VLOOKUP($F32,spisak!$C$11:$F$29,3,FALSE))</f>
        <v>#N/A</v>
      </c>
      <c r="M32" t="e">
        <f>IF($A32=0,0,+VLOOKUP($F32,spisak!$C$11:$F$29,4,FALSE))</f>
        <v>#N/A</v>
      </c>
      <c r="N32" s="138" t="str">
        <f t="shared" ref="N32" si="26">+IF(A32=0,0,"do 2015")</f>
        <v>do 2015</v>
      </c>
      <c r="O32" s="120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5</v>
      </c>
      <c r="B33">
        <f t="shared" si="25"/>
        <v>30</v>
      </c>
      <c r="C33" s="119">
        <f>IF(A33=0,0,+spisak!A$4)</f>
        <v>102</v>
      </c>
      <c r="D33" t="str">
        <f>IF(A33=0,0,+spisak!C$4)</f>
        <v>Трговиште</v>
      </c>
      <c r="E33" s="166" t="e">
        <f>IF(A33=0,0,+spisak!#REF!)</f>
        <v>#REF!</v>
      </c>
      <c r="F33" t="str">
        <f>IF(A33=0,0,+VLOOKUP($A33,'по изворима и контима'!$A$12:D$499,4,FALSE))</f>
        <v>Реконструкција предшколске установе "Полетарац"</v>
      </c>
      <c r="G33" t="str">
        <f>IF(A33=0,0,+VLOOKUP($A33,'по изворима и контима'!$A$12:G$499,5,FALSE))</f>
        <v>1501</v>
      </c>
      <c r="H33" t="str">
        <f>IF(A33=0,0,+VLOOKUP($A33,'по изворима и контима'!$A$12:H$499,6,FALSE))</f>
        <v>0005</v>
      </c>
      <c r="I33">
        <f>IF(A33=0,0,+VLOOKUP($A33,'по изворима и контима'!$A$12:H$499,7,FALSE))</f>
        <v>511</v>
      </c>
      <c r="J33">
        <f>IF(A33=0,0,+VLOOKUP($A33,'по изворима и контима'!$A$12:I$499,8,FALSE))</f>
        <v>5112</v>
      </c>
      <c r="K33" t="str">
        <f>IF(B33=0,0,+VLOOKUP($A33,'по изворима и контима'!$A$12:J$499,9,FALSE))</f>
        <v>01</v>
      </c>
      <c r="L33" t="e">
        <f>IF($A33=0,0,+VLOOKUP($F33,spisak!$C$11:$F$29,3,FALSE))</f>
        <v>#N/A</v>
      </c>
      <c r="M33" t="e">
        <f>IF($A33=0,0,+VLOOKUP($F33,spisak!$C$11:$F$29,4,FALSE))</f>
        <v>#N/A</v>
      </c>
      <c r="N33" s="138" t="str">
        <f t="shared" ref="N33" si="28">+IF(A33=0,0,"2016-plan")</f>
        <v>2016-plan</v>
      </c>
      <c r="O33" s="120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5</v>
      </c>
      <c r="B34">
        <f t="shared" si="25"/>
        <v>31</v>
      </c>
      <c r="C34" s="119">
        <f>IF(A34=0,0,+spisak!A$4)</f>
        <v>102</v>
      </c>
      <c r="D34" t="str">
        <f>IF(A34=0,0,+spisak!C$4)</f>
        <v>Трговиште</v>
      </c>
      <c r="E34" s="166" t="e">
        <f>IF(A34=0,0,+spisak!#REF!)</f>
        <v>#REF!</v>
      </c>
      <c r="F34" t="str">
        <f>IF(A34=0,0,+VLOOKUP($A34,'по изворима и контима'!$A$12:D$499,4,FALSE))</f>
        <v>Реконструкција предшколске установе "Полетарац"</v>
      </c>
      <c r="G34" t="str">
        <f>IF(A34=0,0,+VLOOKUP($A34,'по изворима и контима'!$A$12:G$499,5,FALSE))</f>
        <v>1501</v>
      </c>
      <c r="H34" t="str">
        <f>IF(A34=0,0,+VLOOKUP($A34,'по изворима и контима'!$A$12:H$499,6,FALSE))</f>
        <v>0005</v>
      </c>
      <c r="I34">
        <f>IF(A34=0,0,+VLOOKUP($A34,'по изворима и контима'!$A$12:H$499,7,FALSE))</f>
        <v>511</v>
      </c>
      <c r="J34">
        <f>IF(A34=0,0,+VLOOKUP($A34,'по изворима и контима'!$A$12:I$499,8,FALSE))</f>
        <v>5112</v>
      </c>
      <c r="K34" t="str">
        <f>IF(B34=0,0,+VLOOKUP($A34,'по изворима и контима'!$A$12:J$499,9,FALSE))</f>
        <v>01</v>
      </c>
      <c r="L34" t="e">
        <f>IF($A34=0,0,+VLOOKUP($F34,spisak!$C$11:$F$29,3,FALSE))</f>
        <v>#N/A</v>
      </c>
      <c r="M34" t="e">
        <f>IF($A34=0,0,+VLOOKUP($F34,spisak!$C$11:$F$29,4,FALSE))</f>
        <v>#N/A</v>
      </c>
      <c r="N34" s="138" t="str">
        <f t="shared" ref="N34" si="29">+IF(A34=0,0,"2016-procena")</f>
        <v>2016-procena</v>
      </c>
      <c r="O34" s="120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5</v>
      </c>
      <c r="B35">
        <f t="shared" si="25"/>
        <v>32</v>
      </c>
      <c r="C35" s="119">
        <f>IF(A35=0,0,+spisak!A$4)</f>
        <v>102</v>
      </c>
      <c r="D35" t="str">
        <f>IF(A35=0,0,+spisak!C$4)</f>
        <v>Трговиште</v>
      </c>
      <c r="E35" s="166" t="e">
        <f>IF(A35=0,0,+spisak!#REF!)</f>
        <v>#REF!</v>
      </c>
      <c r="F35" t="str">
        <f>IF(A35=0,0,+VLOOKUP($A35,'по изворима и контима'!$A$12:D$499,4,FALSE))</f>
        <v>Реконструкција предшколске установе "Полетарац"</v>
      </c>
      <c r="G35" t="str">
        <f>IF(A35=0,0,+VLOOKUP($A35,'по изворима и контима'!$A$12:G$499,5,FALSE))</f>
        <v>1501</v>
      </c>
      <c r="H35" t="str">
        <f>IF(A35=0,0,+VLOOKUP($A35,'по изворима и контима'!$A$12:H$499,6,FALSE))</f>
        <v>0005</v>
      </c>
      <c r="I35">
        <f>IF(A35=0,0,+VLOOKUP($A35,'по изворима и контима'!$A$12:H$499,7,FALSE))</f>
        <v>511</v>
      </c>
      <c r="J35">
        <f>IF(A35=0,0,+VLOOKUP($A35,'по изворима и контима'!$A$12:I$499,8,FALSE))</f>
        <v>5112</v>
      </c>
      <c r="K35" t="str">
        <f>IF(B35=0,0,+VLOOKUP($A35,'по изворима и контима'!$A$12:J$499,9,FALSE))</f>
        <v>01</v>
      </c>
      <c r="L35" t="e">
        <f>IF($A35=0,0,+VLOOKUP($F35,spisak!$C$11:$F$29,3,FALSE))</f>
        <v>#N/A</v>
      </c>
      <c r="M35" t="e">
        <f>IF($A35=0,0,+VLOOKUP($F35,spisak!$C$11:$F$29,4,FALSE))</f>
        <v>#N/A</v>
      </c>
      <c r="N35" s="138" t="str">
        <f t="shared" ref="N35" si="30">+IF(A35=0,0,"2017")</f>
        <v>2017</v>
      </c>
      <c r="O35" s="120">
        <f>IF(A35=0,0,+VLOOKUP($A35,'по изворима и контима'!$A$12:R$499,COLUMN('по изворима и контима'!M:M),FALSE))</f>
        <v>1500000</v>
      </c>
    </row>
    <row r="36" spans="1:15" x14ac:dyDescent="0.25">
      <c r="A36">
        <f t="shared" si="27"/>
        <v>5</v>
      </c>
      <c r="B36">
        <f t="shared" si="25"/>
        <v>33</v>
      </c>
      <c r="C36" s="119">
        <f>IF(A36=0,0,+spisak!A$4)</f>
        <v>102</v>
      </c>
      <c r="D36" t="str">
        <f>IF(A36=0,0,+spisak!C$4)</f>
        <v>Трговиште</v>
      </c>
      <c r="E36" s="166" t="e">
        <f>IF(A36=0,0,+spisak!#REF!)</f>
        <v>#REF!</v>
      </c>
      <c r="F36" t="str">
        <f>IF(A36=0,0,+VLOOKUP($A36,'по изворима и контима'!$A$12:D$499,4,FALSE))</f>
        <v>Реконструкција предшколске установе "Полетарац"</v>
      </c>
      <c r="G36" t="str">
        <f>IF(A36=0,0,+VLOOKUP($A36,'по изворима и контима'!$A$12:G$499,5,FALSE))</f>
        <v>1501</v>
      </c>
      <c r="H36" t="str">
        <f>IF(A36=0,0,+VLOOKUP($A36,'по изворима и контима'!$A$12:H$499,6,FALSE))</f>
        <v>0005</v>
      </c>
      <c r="I36">
        <f>IF(A36=0,0,+VLOOKUP($A36,'по изворима и контима'!$A$12:H$499,7,FALSE))</f>
        <v>511</v>
      </c>
      <c r="J36">
        <f>IF(A36=0,0,+VLOOKUP($A36,'по изворима и контима'!$A$12:I$499,8,FALSE))</f>
        <v>5112</v>
      </c>
      <c r="K36" t="str">
        <f>IF(B36=0,0,+VLOOKUP($A36,'по изворима и контима'!$A$12:J$499,9,FALSE))</f>
        <v>01</v>
      </c>
      <c r="L36" t="e">
        <f>IF($A36=0,0,+VLOOKUP($F36,spisak!$C$11:$F$29,3,FALSE))</f>
        <v>#N/A</v>
      </c>
      <c r="M36" t="e">
        <f>IF($A36=0,0,+VLOOKUP($F36,spisak!$C$11:$F$29,4,FALSE))</f>
        <v>#N/A</v>
      </c>
      <c r="N36" s="138" t="str">
        <f t="shared" ref="N36" si="31">+IF(A36=0,0,"2018")</f>
        <v>2018</v>
      </c>
      <c r="O36" s="120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5</v>
      </c>
      <c r="B37">
        <f t="shared" si="25"/>
        <v>34</v>
      </c>
      <c r="C37" s="119">
        <f>IF(A37=0,0,+spisak!A$4)</f>
        <v>102</v>
      </c>
      <c r="D37" t="str">
        <f>IF(A37=0,0,+spisak!C$4)</f>
        <v>Трговиште</v>
      </c>
      <c r="E37" s="166" t="e">
        <f>IF(A37=0,0,+spisak!#REF!)</f>
        <v>#REF!</v>
      </c>
      <c r="F37" t="str">
        <f>IF(A37=0,0,+VLOOKUP($A37,'по изворима и контима'!$A$12:D$499,4,FALSE))</f>
        <v>Реконструкција предшколске установе "Полетарац"</v>
      </c>
      <c r="G37" t="str">
        <f>IF(A37=0,0,+VLOOKUP($A37,'по изворима и контима'!$A$12:G$499,5,FALSE))</f>
        <v>1501</v>
      </c>
      <c r="H37" t="str">
        <f>IF(A37=0,0,+VLOOKUP($A37,'по изворима и контима'!$A$12:H$499,6,FALSE))</f>
        <v>0005</v>
      </c>
      <c r="I37">
        <f>IF(A37=0,0,+VLOOKUP($A37,'по изворима и контима'!$A$12:H$499,7,FALSE))</f>
        <v>511</v>
      </c>
      <c r="J37">
        <f>IF(A37=0,0,+VLOOKUP($A37,'по изворима и контима'!$A$12:I$499,8,FALSE))</f>
        <v>5112</v>
      </c>
      <c r="K37" t="str">
        <f>IF(B37=0,0,+VLOOKUP($A37,'по изворима и контима'!$A$12:J$499,9,FALSE))</f>
        <v>01</v>
      </c>
      <c r="L37" t="e">
        <f>IF($A37=0,0,+VLOOKUP($F37,spisak!$C$11:$F$29,3,FALSE))</f>
        <v>#N/A</v>
      </c>
      <c r="M37" t="e">
        <f>IF($A37=0,0,+VLOOKUP($F37,spisak!$C$11:$F$29,4,FALSE))</f>
        <v>#N/A</v>
      </c>
      <c r="N37" s="138" t="str">
        <f t="shared" ref="N37" si="32">+IF(A37=0,0,"2019")</f>
        <v>2019</v>
      </c>
      <c r="O37" s="120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5</v>
      </c>
      <c r="B38">
        <f t="shared" si="25"/>
        <v>35</v>
      </c>
      <c r="C38" s="119">
        <f>IF(A38=0,0,+spisak!A$4)</f>
        <v>102</v>
      </c>
      <c r="D38" t="str">
        <f>IF(A38=0,0,+spisak!C$4)</f>
        <v>Трговиште</v>
      </c>
      <c r="E38" s="166" t="e">
        <f>IF(A38=0,0,+spisak!#REF!)</f>
        <v>#REF!</v>
      </c>
      <c r="F38" t="str">
        <f>IF(A38=0,0,+VLOOKUP($A38,'по изворима и контима'!$A$12:D$499,4,FALSE))</f>
        <v>Реконструкција предшколске установе "Полетарац"</v>
      </c>
      <c r="G38" t="str">
        <f>IF(A38=0,0,+VLOOKUP($A38,'по изворима и контима'!$A$12:G$499,5,FALSE))</f>
        <v>1501</v>
      </c>
      <c r="H38" t="str">
        <f>IF(A38=0,0,+VLOOKUP($A38,'по изворима и контима'!$A$12:H$499,6,FALSE))</f>
        <v>0005</v>
      </c>
      <c r="I38">
        <f>IF(A38=0,0,+VLOOKUP($A38,'по изворима и контима'!$A$12:H$499,7,FALSE))</f>
        <v>511</v>
      </c>
      <c r="J38">
        <f>IF(A38=0,0,+VLOOKUP($A38,'по изворима и контима'!$A$12:I$499,8,FALSE))</f>
        <v>5112</v>
      </c>
      <c r="K38" t="str">
        <f>IF(B38=0,0,+VLOOKUP($A38,'по изворима и контима'!$A$12:J$499,9,FALSE))</f>
        <v>01</v>
      </c>
      <c r="L38" t="e">
        <f>IF($A38=0,0,+VLOOKUP($F38,spisak!$C$11:$F$29,3,FALSE))</f>
        <v>#N/A</v>
      </c>
      <c r="M38" t="e">
        <f>IF($A38=0,0,+VLOOKUP($F38,spisak!$C$11:$F$29,4,FALSE))</f>
        <v>#N/A</v>
      </c>
      <c r="N38" s="138" t="str">
        <f t="shared" ref="N38" si="33">+IF(A38=0,0,"nakon 2019")</f>
        <v>nakon 2019</v>
      </c>
      <c r="O38" s="120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6</v>
      </c>
      <c r="B39">
        <f t="shared" si="25"/>
        <v>36</v>
      </c>
      <c r="C39" s="119">
        <f>IF(A39=0,0,+spisak!A$4)</f>
        <v>102</v>
      </c>
      <c r="D39" t="str">
        <f>IF(A39=0,0,+spisak!C$4)</f>
        <v>Трговиште</v>
      </c>
      <c r="E39" s="166" t="e">
        <f>IF(A39=0,0,+spisak!#REF!)</f>
        <v>#REF!</v>
      </c>
      <c r="F39" t="str">
        <f>IF(A39=0,0,+VLOOKUP($A39,'по изворима и контима'!$A$12:D$499,4,FALSE))</f>
        <v>"ПЧИЊА" - куповина имовине</v>
      </c>
      <c r="G39" t="str">
        <f>IF(A39=0,0,+VLOOKUP($A39,'по изворима и контима'!$A$12:G$499,5,FALSE))</f>
        <v>1501</v>
      </c>
      <c r="H39" t="str">
        <f>IF(A39=0,0,+VLOOKUP($A39,'по изворима и контима'!$A$12:H$499,6,FALSE))</f>
        <v>0005</v>
      </c>
      <c r="I39">
        <f>IF(A39=0,0,+VLOOKUP($A39,'по изворима и контима'!$A$12:H$499,7,FALSE))</f>
        <v>511</v>
      </c>
      <c r="J39">
        <f>IF(A39=0,0,+VLOOKUP($A39,'по изворима и контима'!$A$12:I$499,8,FALSE))</f>
        <v>5111</v>
      </c>
      <c r="K39" t="str">
        <f>IF(B39=0,0,+VLOOKUP($A39,'по изворима и контима'!$A$12:J$499,9,FALSE))</f>
        <v>01</v>
      </c>
      <c r="L39">
        <f>IF($A39=0,0,+VLOOKUP($F39,spisak!$C$11:$F$29,3,FALSE))</f>
        <v>2019</v>
      </c>
      <c r="M39">
        <f>IF($A39=0,0,+VLOOKUP($F39,spisak!$C$11:$F$29,4,FALSE))</f>
        <v>0</v>
      </c>
      <c r="N39" s="138" t="str">
        <f t="shared" ref="N39" si="34">+IF(A39=0,0,"do 2015")</f>
        <v>do 2015</v>
      </c>
      <c r="O39" s="120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6</v>
      </c>
      <c r="B40">
        <f t="shared" si="25"/>
        <v>37</v>
      </c>
      <c r="C40" s="119">
        <f>IF(A40=0,0,+spisak!A$4)</f>
        <v>102</v>
      </c>
      <c r="D40" t="str">
        <f>IF(A40=0,0,+spisak!C$4)</f>
        <v>Трговиште</v>
      </c>
      <c r="E40" s="166" t="e">
        <f>IF(A40=0,0,+spisak!#REF!)</f>
        <v>#REF!</v>
      </c>
      <c r="F40" t="str">
        <f>IF(A40=0,0,+VLOOKUP($A40,'по изворима и контима'!$A$12:D$499,4,FALSE))</f>
        <v>"ПЧИЊА" - куповина имовине</v>
      </c>
      <c r="G40" t="str">
        <f>IF(A40=0,0,+VLOOKUP($A40,'по изворима и контима'!$A$12:G$499,5,FALSE))</f>
        <v>1501</v>
      </c>
      <c r="H40" t="str">
        <f>IF(A40=0,0,+VLOOKUP($A40,'по изворима и контима'!$A$12:H$499,6,FALSE))</f>
        <v>0005</v>
      </c>
      <c r="I40">
        <f>IF(A40=0,0,+VLOOKUP($A40,'по изворима и контима'!$A$12:H$499,7,FALSE))</f>
        <v>511</v>
      </c>
      <c r="J40">
        <f>IF(A40=0,0,+VLOOKUP($A40,'по изворима и контима'!$A$12:I$499,8,FALSE))</f>
        <v>5111</v>
      </c>
      <c r="K40" t="str">
        <f>IF(B40=0,0,+VLOOKUP($A40,'по изворима и контима'!$A$12:J$499,9,FALSE))</f>
        <v>01</v>
      </c>
      <c r="L40">
        <f>IF($A40=0,0,+VLOOKUP($F40,spisak!$C$11:$F$29,3,FALSE))</f>
        <v>2019</v>
      </c>
      <c r="M40">
        <f>IF($A40=0,0,+VLOOKUP($F40,spisak!$C$11:$F$29,4,FALSE))</f>
        <v>0</v>
      </c>
      <c r="N40" s="138" t="str">
        <f t="shared" ref="N40" si="36">+IF(A40=0,0,"2016-plan")</f>
        <v>2016-plan</v>
      </c>
      <c r="O40" s="120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6</v>
      </c>
      <c r="B41">
        <f t="shared" si="25"/>
        <v>38</v>
      </c>
      <c r="C41" s="119">
        <f>IF(A41=0,0,+spisak!A$4)</f>
        <v>102</v>
      </c>
      <c r="D41" t="str">
        <f>IF(A41=0,0,+spisak!C$4)</f>
        <v>Трговиште</v>
      </c>
      <c r="E41" s="166" t="e">
        <f>IF(A41=0,0,+spisak!#REF!)</f>
        <v>#REF!</v>
      </c>
      <c r="F41" t="str">
        <f>IF(A41=0,0,+VLOOKUP($A41,'по изворима и контима'!$A$12:D$499,4,FALSE))</f>
        <v>"ПЧИЊА" - куповина имовине</v>
      </c>
      <c r="G41" t="str">
        <f>IF(A41=0,0,+VLOOKUP($A41,'по изворима и контима'!$A$12:G$499,5,FALSE))</f>
        <v>1501</v>
      </c>
      <c r="H41" t="str">
        <f>IF(A41=0,0,+VLOOKUP($A41,'по изворима и контима'!$A$12:H$499,6,FALSE))</f>
        <v>0005</v>
      </c>
      <c r="I41">
        <f>IF(A41=0,0,+VLOOKUP($A41,'по изворима и контима'!$A$12:H$499,7,FALSE))</f>
        <v>511</v>
      </c>
      <c r="J41">
        <f>IF(A41=0,0,+VLOOKUP($A41,'по изворима и контима'!$A$12:I$499,8,FALSE))</f>
        <v>5111</v>
      </c>
      <c r="K41" t="str">
        <f>IF(B41=0,0,+VLOOKUP($A41,'по изворима и контима'!$A$12:J$499,9,FALSE))</f>
        <v>01</v>
      </c>
      <c r="L41">
        <f>IF($A41=0,0,+VLOOKUP($F41,spisak!$C$11:$F$29,3,FALSE))</f>
        <v>2019</v>
      </c>
      <c r="M41">
        <f>IF($A41=0,0,+VLOOKUP($F41,spisak!$C$11:$F$29,4,FALSE))</f>
        <v>0</v>
      </c>
      <c r="N41" s="138" t="str">
        <f t="shared" ref="N41" si="37">+IF(A41=0,0,"2016-procena")</f>
        <v>2016-procena</v>
      </c>
      <c r="O41" s="120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6</v>
      </c>
      <c r="B42">
        <f t="shared" si="25"/>
        <v>39</v>
      </c>
      <c r="C42" s="119">
        <f>IF(A42=0,0,+spisak!A$4)</f>
        <v>102</v>
      </c>
      <c r="D42" t="str">
        <f>IF(A42=0,0,+spisak!C$4)</f>
        <v>Трговиште</v>
      </c>
      <c r="E42" s="166" t="e">
        <f>IF(A42=0,0,+spisak!#REF!)</f>
        <v>#REF!</v>
      </c>
      <c r="F42" t="str">
        <f>IF(A42=0,0,+VLOOKUP($A42,'по изворима и контима'!$A$12:D$499,4,FALSE))</f>
        <v>"ПЧИЊА" - куповина имовине</v>
      </c>
      <c r="G42" t="str">
        <f>IF(A42=0,0,+VLOOKUP($A42,'по изворима и контима'!$A$12:G$499,5,FALSE))</f>
        <v>1501</v>
      </c>
      <c r="H42" t="str">
        <f>IF(A42=0,0,+VLOOKUP($A42,'по изворима и контима'!$A$12:H$499,6,FALSE))</f>
        <v>0005</v>
      </c>
      <c r="I42">
        <f>IF(A42=0,0,+VLOOKUP($A42,'по изворима и контима'!$A$12:H$499,7,FALSE))</f>
        <v>511</v>
      </c>
      <c r="J42">
        <f>IF(A42=0,0,+VLOOKUP($A42,'по изворима и контима'!$A$12:I$499,8,FALSE))</f>
        <v>5111</v>
      </c>
      <c r="K42" t="str">
        <f>IF(B42=0,0,+VLOOKUP($A42,'по изворима и контима'!$A$12:J$499,9,FALSE))</f>
        <v>01</v>
      </c>
      <c r="L42">
        <f>IF($A42=0,0,+VLOOKUP($F42,spisak!$C$11:$F$29,3,FALSE))</f>
        <v>2019</v>
      </c>
      <c r="M42">
        <f>IF($A42=0,0,+VLOOKUP($F42,spisak!$C$11:$F$29,4,FALSE))</f>
        <v>0</v>
      </c>
      <c r="N42" s="138" t="str">
        <f t="shared" ref="N42" si="38">+IF(A42=0,0,"2017")</f>
        <v>2017</v>
      </c>
      <c r="O42" s="120">
        <f>IF(A42=0,0,+VLOOKUP($A42,'по изворима и контима'!$A$12:R$499,COLUMN('по изворима и контима'!M:M),FALSE))</f>
        <v>5000000</v>
      </c>
    </row>
    <row r="43" spans="1:15" x14ac:dyDescent="0.25">
      <c r="A43">
        <f t="shared" si="35"/>
        <v>6</v>
      </c>
      <c r="B43">
        <f t="shared" si="25"/>
        <v>40</v>
      </c>
      <c r="C43" s="119">
        <f>IF(A43=0,0,+spisak!A$4)</f>
        <v>102</v>
      </c>
      <c r="D43" t="str">
        <f>IF(A43=0,0,+spisak!C$4)</f>
        <v>Трговиште</v>
      </c>
      <c r="E43" s="166" t="e">
        <f>IF(A43=0,0,+spisak!#REF!)</f>
        <v>#REF!</v>
      </c>
      <c r="F43" t="str">
        <f>IF(A43=0,0,+VLOOKUP($A43,'по изворима и контима'!$A$12:D$499,4,FALSE))</f>
        <v>"ПЧИЊА" - куповина имовине</v>
      </c>
      <c r="G43" t="str">
        <f>IF(A43=0,0,+VLOOKUP($A43,'по изворима и контима'!$A$12:G$499,5,FALSE))</f>
        <v>1501</v>
      </c>
      <c r="H43" t="str">
        <f>IF(A43=0,0,+VLOOKUP($A43,'по изворима и контима'!$A$12:H$499,6,FALSE))</f>
        <v>0005</v>
      </c>
      <c r="I43">
        <f>IF(A43=0,0,+VLOOKUP($A43,'по изворима и контима'!$A$12:H$499,7,FALSE))</f>
        <v>511</v>
      </c>
      <c r="J43">
        <f>IF(A43=0,0,+VLOOKUP($A43,'по изворима и контима'!$A$12:I$499,8,FALSE))</f>
        <v>5111</v>
      </c>
      <c r="K43" t="str">
        <f>IF(B43=0,0,+VLOOKUP($A43,'по изворима и контима'!$A$12:J$499,9,FALSE))</f>
        <v>01</v>
      </c>
      <c r="L43">
        <f>IF($A43=0,0,+VLOOKUP($F43,spisak!$C$11:$F$29,3,FALSE))</f>
        <v>2019</v>
      </c>
      <c r="M43">
        <f>IF($A43=0,0,+VLOOKUP($F43,spisak!$C$11:$F$29,4,FALSE))</f>
        <v>0</v>
      </c>
      <c r="N43" s="138" t="str">
        <f t="shared" ref="N43" si="39">+IF(A43=0,0,"2018")</f>
        <v>2018</v>
      </c>
      <c r="O43" s="120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6</v>
      </c>
      <c r="B44">
        <f t="shared" si="25"/>
        <v>41</v>
      </c>
      <c r="C44" s="119">
        <f>IF(A44=0,0,+spisak!A$4)</f>
        <v>102</v>
      </c>
      <c r="D44" t="str">
        <f>IF(A44=0,0,+spisak!C$4)</f>
        <v>Трговиште</v>
      </c>
      <c r="E44" s="166" t="e">
        <f>IF(A44=0,0,+spisak!#REF!)</f>
        <v>#REF!</v>
      </c>
      <c r="F44" t="str">
        <f>IF(A44=0,0,+VLOOKUP($A44,'по изворима и контима'!$A$12:D$499,4,FALSE))</f>
        <v>"ПЧИЊА" - куповина имовине</v>
      </c>
      <c r="G44" t="str">
        <f>IF(A44=0,0,+VLOOKUP($A44,'по изворима и контима'!$A$12:G$499,5,FALSE))</f>
        <v>1501</v>
      </c>
      <c r="H44" t="str">
        <f>IF(A44=0,0,+VLOOKUP($A44,'по изворима и контима'!$A$12:H$499,6,FALSE))</f>
        <v>0005</v>
      </c>
      <c r="I44">
        <f>IF(A44=0,0,+VLOOKUP($A44,'по изворима и контима'!$A$12:H$499,7,FALSE))</f>
        <v>511</v>
      </c>
      <c r="J44">
        <f>IF(A44=0,0,+VLOOKUP($A44,'по изворима и контима'!$A$12:I$499,8,FALSE))</f>
        <v>5111</v>
      </c>
      <c r="K44" t="str">
        <f>IF(B44=0,0,+VLOOKUP($A44,'по изворима и контима'!$A$12:J$499,9,FALSE))</f>
        <v>01</v>
      </c>
      <c r="L44">
        <f>IF($A44=0,0,+VLOOKUP($F44,spisak!$C$11:$F$29,3,FALSE))</f>
        <v>2019</v>
      </c>
      <c r="M44">
        <f>IF($A44=0,0,+VLOOKUP($F44,spisak!$C$11:$F$29,4,FALSE))</f>
        <v>0</v>
      </c>
      <c r="N44" s="138" t="str">
        <f t="shared" ref="N44" si="40">+IF(A44=0,0,"2019")</f>
        <v>2019</v>
      </c>
      <c r="O44" s="120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6</v>
      </c>
      <c r="B45">
        <f t="shared" si="25"/>
        <v>42</v>
      </c>
      <c r="C45" s="119">
        <f>IF(A45=0,0,+spisak!A$4)</f>
        <v>102</v>
      </c>
      <c r="D45" t="str">
        <f>IF(A45=0,0,+spisak!C$4)</f>
        <v>Трговиште</v>
      </c>
      <c r="E45" s="166" t="e">
        <f>IF(A45=0,0,+spisak!#REF!)</f>
        <v>#REF!</v>
      </c>
      <c r="F45" t="str">
        <f>IF(A45=0,0,+VLOOKUP($A45,'по изворима и контима'!$A$12:D$499,4,FALSE))</f>
        <v>"ПЧИЊА" - куповина имовине</v>
      </c>
      <c r="G45" t="str">
        <f>IF(A45=0,0,+VLOOKUP($A45,'по изворима и контима'!$A$12:G$499,5,FALSE))</f>
        <v>1501</v>
      </c>
      <c r="H45" t="str">
        <f>IF(A45=0,0,+VLOOKUP($A45,'по изворима и контима'!$A$12:H$499,6,FALSE))</f>
        <v>0005</v>
      </c>
      <c r="I45">
        <f>IF(A45=0,0,+VLOOKUP($A45,'по изворима и контима'!$A$12:H$499,7,FALSE))</f>
        <v>511</v>
      </c>
      <c r="J45">
        <f>IF(A45=0,0,+VLOOKUP($A45,'по изворима и контима'!$A$12:I$499,8,FALSE))</f>
        <v>5111</v>
      </c>
      <c r="K45" t="str">
        <f>IF(B45=0,0,+VLOOKUP($A45,'по изворима и контима'!$A$12:J$499,9,FALSE))</f>
        <v>01</v>
      </c>
      <c r="L45">
        <f>IF($A45=0,0,+VLOOKUP($F45,spisak!$C$11:$F$29,3,FALSE))</f>
        <v>2019</v>
      </c>
      <c r="M45">
        <f>IF($A45=0,0,+VLOOKUP($F45,spisak!$C$11:$F$29,4,FALSE))</f>
        <v>0</v>
      </c>
      <c r="N45" s="138" t="str">
        <f t="shared" ref="N45" si="41">+IF(A45=0,0,"nakon 2019")</f>
        <v>nakon 2019</v>
      </c>
      <c r="O45" s="120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7</v>
      </c>
      <c r="B46">
        <f t="shared" si="25"/>
        <v>43</v>
      </c>
      <c r="C46" s="119">
        <f>IF(A46=0,0,+spisak!A$4)</f>
        <v>102</v>
      </c>
      <c r="D46" t="str">
        <f>IF(A46=0,0,+spisak!C$4)</f>
        <v>Трговиште</v>
      </c>
      <c r="E46" s="166" t="e">
        <f>IF(A46=0,0,+spisak!#REF!)</f>
        <v>#REF!</v>
      </c>
      <c r="F46" t="str">
        <f>IF(A46=0,0,+VLOOKUP($A46,'по изворима и контима'!$A$12:D$499,4,FALSE))</f>
        <v>Ревалитизација пут - Широка планина                                                    -  ЈП Трговиште ИН</v>
      </c>
      <c r="G46" t="str">
        <f>IF(A46=0,0,+VLOOKUP($A46,'по изворима и контима'!$A$12:G$499,5,FALSE))</f>
        <v>0701</v>
      </c>
      <c r="H46" t="str">
        <f>IF(A46=0,0,+VLOOKUP($A46,'по изворима и контима'!$A$12:H$499,6,FALSE))</f>
        <v>0002</v>
      </c>
      <c r="I46">
        <f>IF(A46=0,0,+VLOOKUP($A46,'по изворима и контима'!$A$12:H$499,7,FALSE))</f>
        <v>424</v>
      </c>
      <c r="J46">
        <f>IF(A46=0,0,+VLOOKUP($A46,'по изворима и контима'!$A$12:I$499,8,FALSE))</f>
        <v>4245</v>
      </c>
      <c r="K46" t="str">
        <f>IF(B46=0,0,+VLOOKUP($A46,'по изворима и контима'!$A$12:J$499,9,FALSE))</f>
        <v>01</v>
      </c>
      <c r="L46">
        <f>IF($A46=0,0,+VLOOKUP($F46,spisak!$C$11:$F$29,3,FALSE))</f>
        <v>2019</v>
      </c>
      <c r="M46">
        <f>IF($A46=0,0,+VLOOKUP($F46,spisak!$C$11:$F$29,4,FALSE))</f>
        <v>0</v>
      </c>
      <c r="N46" s="138" t="str">
        <f t="shared" ref="N46" si="42">+IF(A46=0,0,"do 2015")</f>
        <v>do 2015</v>
      </c>
      <c r="O46" s="120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7</v>
      </c>
      <c r="B47">
        <f t="shared" si="25"/>
        <v>44</v>
      </c>
      <c r="C47" s="119">
        <f>IF(A47=0,0,+spisak!A$4)</f>
        <v>102</v>
      </c>
      <c r="D47" t="str">
        <f>IF(A47=0,0,+spisak!C$4)</f>
        <v>Трговиште</v>
      </c>
      <c r="E47" s="166" t="e">
        <f>IF(A47=0,0,+spisak!#REF!)</f>
        <v>#REF!</v>
      </c>
      <c r="F47" t="str">
        <f>IF(A47=0,0,+VLOOKUP($A47,'по изворима и контима'!$A$12:D$499,4,FALSE))</f>
        <v>Ревалитизација пут - Широка планина                                                    -  ЈП Трговиште ИН</v>
      </c>
      <c r="G47" t="str">
        <f>IF(A47=0,0,+VLOOKUP($A47,'по изворима и контима'!$A$12:G$499,5,FALSE))</f>
        <v>0701</v>
      </c>
      <c r="H47" t="str">
        <f>IF(A47=0,0,+VLOOKUP($A47,'по изворима и контима'!$A$12:H$499,6,FALSE))</f>
        <v>0002</v>
      </c>
      <c r="I47">
        <f>IF(A47=0,0,+VLOOKUP($A47,'по изворима и контима'!$A$12:H$499,7,FALSE))</f>
        <v>424</v>
      </c>
      <c r="J47">
        <f>IF(A47=0,0,+VLOOKUP($A47,'по изворима и контима'!$A$12:I$499,8,FALSE))</f>
        <v>4245</v>
      </c>
      <c r="K47" t="str">
        <f>IF(B47=0,0,+VLOOKUP($A47,'по изворима и контима'!$A$12:J$499,9,FALSE))</f>
        <v>01</v>
      </c>
      <c r="L47">
        <f>IF($A47=0,0,+VLOOKUP($F47,spisak!$C$11:$F$29,3,FALSE))</f>
        <v>2019</v>
      </c>
      <c r="M47">
        <f>IF($A47=0,0,+VLOOKUP($F47,spisak!$C$11:$F$29,4,FALSE))</f>
        <v>0</v>
      </c>
      <c r="N47" s="138" t="str">
        <f t="shared" ref="N47" si="44">+IF(A47=0,0,"2016-plan")</f>
        <v>2016-plan</v>
      </c>
      <c r="O47" s="120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7</v>
      </c>
      <c r="B48">
        <f t="shared" si="25"/>
        <v>45</v>
      </c>
      <c r="C48" s="119">
        <f>IF(A48=0,0,+spisak!A$4)</f>
        <v>102</v>
      </c>
      <c r="D48" t="str">
        <f>IF(A48=0,0,+spisak!C$4)</f>
        <v>Трговиште</v>
      </c>
      <c r="E48" s="166" t="e">
        <f>IF(A48=0,0,+spisak!#REF!)</f>
        <v>#REF!</v>
      </c>
      <c r="F48" t="str">
        <f>IF(A48=0,0,+VLOOKUP($A48,'по изворима и контима'!$A$12:D$499,4,FALSE))</f>
        <v>Ревалитизација пут - Широка планина                                                    -  ЈП Трговиште ИН</v>
      </c>
      <c r="G48" t="str">
        <f>IF(A48=0,0,+VLOOKUP($A48,'по изворима и контима'!$A$12:G$499,5,FALSE))</f>
        <v>0701</v>
      </c>
      <c r="H48" t="str">
        <f>IF(A48=0,0,+VLOOKUP($A48,'по изворима и контима'!$A$12:H$499,6,FALSE))</f>
        <v>0002</v>
      </c>
      <c r="I48">
        <f>IF(A48=0,0,+VLOOKUP($A48,'по изворима и контима'!$A$12:H$499,7,FALSE))</f>
        <v>424</v>
      </c>
      <c r="J48">
        <f>IF(A48=0,0,+VLOOKUP($A48,'по изворима и контима'!$A$12:I$499,8,FALSE))</f>
        <v>4245</v>
      </c>
      <c r="K48" t="str">
        <f>IF(B48=0,0,+VLOOKUP($A48,'по изворима и контима'!$A$12:J$499,9,FALSE))</f>
        <v>01</v>
      </c>
      <c r="L48">
        <f>IF($A48=0,0,+VLOOKUP($F48,spisak!$C$11:$F$29,3,FALSE))</f>
        <v>2019</v>
      </c>
      <c r="M48">
        <f>IF($A48=0,0,+VLOOKUP($F48,spisak!$C$11:$F$29,4,FALSE))</f>
        <v>0</v>
      </c>
      <c r="N48" s="138" t="str">
        <f t="shared" ref="N48" si="45">+IF(A48=0,0,"2016-procena")</f>
        <v>2016-procena</v>
      </c>
      <c r="O48" s="120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7</v>
      </c>
      <c r="B49">
        <f t="shared" si="25"/>
        <v>46</v>
      </c>
      <c r="C49" s="119">
        <f>IF(A49=0,0,+spisak!A$4)</f>
        <v>102</v>
      </c>
      <c r="D49" t="str">
        <f>IF(A49=0,0,+spisak!C$4)</f>
        <v>Трговиште</v>
      </c>
      <c r="E49" s="166" t="e">
        <f>IF(A49=0,0,+spisak!#REF!)</f>
        <v>#REF!</v>
      </c>
      <c r="F49" t="str">
        <f>IF(A49=0,0,+VLOOKUP($A49,'по изворима и контима'!$A$12:D$499,4,FALSE))</f>
        <v>Ревалитизација пут - Широка планина                                                    -  ЈП Трговиште ИН</v>
      </c>
      <c r="G49" t="str">
        <f>IF(A49=0,0,+VLOOKUP($A49,'по изворима и контима'!$A$12:G$499,5,FALSE))</f>
        <v>0701</v>
      </c>
      <c r="H49" t="str">
        <f>IF(A49=0,0,+VLOOKUP($A49,'по изворима и контима'!$A$12:H$499,6,FALSE))</f>
        <v>0002</v>
      </c>
      <c r="I49">
        <f>IF(A49=0,0,+VLOOKUP($A49,'по изворима и контима'!$A$12:H$499,7,FALSE))</f>
        <v>424</v>
      </c>
      <c r="J49">
        <f>IF(A49=0,0,+VLOOKUP($A49,'по изворима и контима'!$A$12:I$499,8,FALSE))</f>
        <v>4245</v>
      </c>
      <c r="K49" t="str">
        <f>IF(B49=0,0,+VLOOKUP($A49,'по изворима и контима'!$A$12:J$499,9,FALSE))</f>
        <v>01</v>
      </c>
      <c r="L49">
        <f>IF($A49=0,0,+VLOOKUP($F49,spisak!$C$11:$F$29,3,FALSE))</f>
        <v>2019</v>
      </c>
      <c r="M49">
        <f>IF($A49=0,0,+VLOOKUP($F49,spisak!$C$11:$F$29,4,FALSE))</f>
        <v>0</v>
      </c>
      <c r="N49" s="138" t="str">
        <f t="shared" ref="N49" si="46">+IF(A49=0,0,"2017")</f>
        <v>2017</v>
      </c>
      <c r="O49" s="120">
        <f>IF(A49=0,0,+VLOOKUP($A49,'по изворима и контима'!$A$12:R$499,COLUMN('по изворима и контима'!M:M),FALSE))</f>
        <v>7000000</v>
      </c>
    </row>
    <row r="50" spans="1:15" x14ac:dyDescent="0.25">
      <c r="A50">
        <f t="shared" si="43"/>
        <v>7</v>
      </c>
      <c r="B50">
        <f t="shared" si="25"/>
        <v>47</v>
      </c>
      <c r="C50" s="119">
        <f>IF(A50=0,0,+spisak!A$4)</f>
        <v>102</v>
      </c>
      <c r="D50" t="str">
        <f>IF(A50=0,0,+spisak!C$4)</f>
        <v>Трговиште</v>
      </c>
      <c r="E50" s="166" t="e">
        <f>IF(A50=0,0,+spisak!#REF!)</f>
        <v>#REF!</v>
      </c>
      <c r="F50" t="str">
        <f>IF(A50=0,0,+VLOOKUP($A50,'по изворима и контима'!$A$12:D$499,4,FALSE))</f>
        <v>Ревалитизација пут - Широка планина                                                    -  ЈП Трговиште ИН</v>
      </c>
      <c r="G50" t="str">
        <f>IF(A50=0,0,+VLOOKUP($A50,'по изворима и контима'!$A$12:G$499,5,FALSE))</f>
        <v>0701</v>
      </c>
      <c r="H50" t="str">
        <f>IF(A50=0,0,+VLOOKUP($A50,'по изворима и контима'!$A$12:H$499,6,FALSE))</f>
        <v>0002</v>
      </c>
      <c r="I50">
        <f>IF(A50=0,0,+VLOOKUP($A50,'по изворима и контима'!$A$12:H$499,7,FALSE))</f>
        <v>424</v>
      </c>
      <c r="J50">
        <f>IF(A50=0,0,+VLOOKUP($A50,'по изворима и контима'!$A$12:I$499,8,FALSE))</f>
        <v>4245</v>
      </c>
      <c r="K50" t="str">
        <f>IF(B50=0,0,+VLOOKUP($A50,'по изворима и контима'!$A$12:J$499,9,FALSE))</f>
        <v>01</v>
      </c>
      <c r="L50">
        <f>IF($A50=0,0,+VLOOKUP($F50,spisak!$C$11:$F$29,3,FALSE))</f>
        <v>2019</v>
      </c>
      <c r="M50">
        <f>IF($A50=0,0,+VLOOKUP($F50,spisak!$C$11:$F$29,4,FALSE))</f>
        <v>0</v>
      </c>
      <c r="N50" s="138" t="str">
        <f t="shared" ref="N50" si="47">+IF(A50=0,0,"2018")</f>
        <v>2018</v>
      </c>
      <c r="O50" s="120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7</v>
      </c>
      <c r="B51">
        <f t="shared" si="25"/>
        <v>48</v>
      </c>
      <c r="C51" s="119">
        <f>IF(A51=0,0,+spisak!A$4)</f>
        <v>102</v>
      </c>
      <c r="D51" t="str">
        <f>IF(A51=0,0,+spisak!C$4)</f>
        <v>Трговиште</v>
      </c>
      <c r="E51" s="166" t="e">
        <f>IF(A51=0,0,+spisak!#REF!)</f>
        <v>#REF!</v>
      </c>
      <c r="F51" t="str">
        <f>IF(A51=0,0,+VLOOKUP($A51,'по изворима и контима'!$A$12:D$499,4,FALSE))</f>
        <v>Ревалитизација пут - Широка планина                                                    -  ЈП Трговиште ИН</v>
      </c>
      <c r="G51" t="str">
        <f>IF(A51=0,0,+VLOOKUP($A51,'по изворима и контима'!$A$12:G$499,5,FALSE))</f>
        <v>0701</v>
      </c>
      <c r="H51" t="str">
        <f>IF(A51=0,0,+VLOOKUP($A51,'по изворима и контима'!$A$12:H$499,6,FALSE))</f>
        <v>0002</v>
      </c>
      <c r="I51">
        <f>IF(A51=0,0,+VLOOKUP($A51,'по изворима и контима'!$A$12:H$499,7,FALSE))</f>
        <v>424</v>
      </c>
      <c r="J51">
        <f>IF(A51=0,0,+VLOOKUP($A51,'по изворима и контима'!$A$12:I$499,8,FALSE))</f>
        <v>4245</v>
      </c>
      <c r="K51" t="str">
        <f>IF(B51=0,0,+VLOOKUP($A51,'по изворима и контима'!$A$12:J$499,9,FALSE))</f>
        <v>01</v>
      </c>
      <c r="L51">
        <f>IF($A51=0,0,+VLOOKUP($F51,spisak!$C$11:$F$29,3,FALSE))</f>
        <v>2019</v>
      </c>
      <c r="M51">
        <f>IF($A51=0,0,+VLOOKUP($F51,spisak!$C$11:$F$29,4,FALSE))</f>
        <v>0</v>
      </c>
      <c r="N51" s="138" t="str">
        <f t="shared" ref="N51" si="48">+IF(A51=0,0,"2019")</f>
        <v>2019</v>
      </c>
      <c r="O51" s="120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7</v>
      </c>
      <c r="B52">
        <f t="shared" si="25"/>
        <v>49</v>
      </c>
      <c r="C52" s="119">
        <f>IF(A52=0,0,+spisak!A$4)</f>
        <v>102</v>
      </c>
      <c r="D52" t="str">
        <f>IF(A52=0,0,+spisak!C$4)</f>
        <v>Трговиште</v>
      </c>
      <c r="E52" s="166" t="e">
        <f>IF(A52=0,0,+spisak!#REF!)</f>
        <v>#REF!</v>
      </c>
      <c r="F52" t="str">
        <f>IF(A52=0,0,+VLOOKUP($A52,'по изворима и контима'!$A$12:D$499,4,FALSE))</f>
        <v>Ревалитизација пут - Широка планина                                                    -  ЈП Трговиште ИН</v>
      </c>
      <c r="G52" t="str">
        <f>IF(A52=0,0,+VLOOKUP($A52,'по изворима и контима'!$A$12:G$499,5,FALSE))</f>
        <v>0701</v>
      </c>
      <c r="H52" t="str">
        <f>IF(A52=0,0,+VLOOKUP($A52,'по изворима и контима'!$A$12:H$499,6,FALSE))</f>
        <v>0002</v>
      </c>
      <c r="I52">
        <f>IF(A52=0,0,+VLOOKUP($A52,'по изворима и контима'!$A$12:H$499,7,FALSE))</f>
        <v>424</v>
      </c>
      <c r="J52">
        <f>IF(A52=0,0,+VLOOKUP($A52,'по изворима и контима'!$A$12:I$499,8,FALSE))</f>
        <v>4245</v>
      </c>
      <c r="K52" t="str">
        <f>IF(B52=0,0,+VLOOKUP($A52,'по изворима и контима'!$A$12:J$499,9,FALSE))</f>
        <v>01</v>
      </c>
      <c r="L52">
        <f>IF($A52=0,0,+VLOOKUP($F52,spisak!$C$11:$F$29,3,FALSE))</f>
        <v>2019</v>
      </c>
      <c r="M52">
        <f>IF($A52=0,0,+VLOOKUP($F52,spisak!$C$11:$F$29,4,FALSE))</f>
        <v>0</v>
      </c>
      <c r="N52" s="138" t="str">
        <f t="shared" ref="N52" si="49">+IF(A52=0,0,"nakon 2019")</f>
        <v>nakon 2019</v>
      </c>
      <c r="O52" s="120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8</v>
      </c>
      <c r="B53">
        <f t="shared" si="1"/>
        <v>50</v>
      </c>
      <c r="C53" s="119">
        <f>IF(A53=0,0,+spisak!A$4)</f>
        <v>102</v>
      </c>
      <c r="D53" t="str">
        <f>IF(A53=0,0,+spisak!C$4)</f>
        <v>Трговиште</v>
      </c>
      <c r="E53" s="166" t="e">
        <f>IF(A53=0,0,+spisak!#REF!)</f>
        <v>#REF!</v>
      </c>
      <c r="F53" t="str">
        <f>IF(A53=0,0,+VLOOKUP($A53,'по изворима и контима'!$A$12:D$499,4,FALSE))</f>
        <v>Фудбалско игралиште</v>
      </c>
      <c r="G53" t="str">
        <f>IF(A53=0,0,+VLOOKUP($A53,'по изворима и контима'!$A$12:G$499,5,FALSE))</f>
        <v>1501</v>
      </c>
      <c r="H53" t="str">
        <f>IF(A53=0,0,+VLOOKUP($A53,'по изворима и контима'!$A$12:H$499,6,FALSE))</f>
        <v>0005</v>
      </c>
      <c r="I53">
        <f>IF(A53=0,0,+VLOOKUP($A53,'по изворима и контима'!$A$12:H$499,7,FALSE))</f>
        <v>511</v>
      </c>
      <c r="J53">
        <f>IF(A53=0,0,+VLOOKUP($A53,'по изворима и контима'!$A$12:I$499,8,FALSE))</f>
        <v>5112</v>
      </c>
      <c r="K53" t="str">
        <f>IF(B53=0,0,+VLOOKUP($A53,'по изворима и контима'!$A$12:J$499,9,FALSE))</f>
        <v>01</v>
      </c>
      <c r="L53" t="e">
        <f>IF($A53=0,0,+VLOOKUP($F53,spisak!$C$11:$F$29,3,FALSE))</f>
        <v>#N/A</v>
      </c>
      <c r="M53" t="e">
        <f>IF($A53=0,0,+VLOOKUP($F53,spisak!$C$11:$F$29,4,FALSE))</f>
        <v>#N/A</v>
      </c>
      <c r="N53" s="138" t="str">
        <f t="shared" ref="N53" si="50">+IF(A53=0,0,"do 2015")</f>
        <v>do 2015</v>
      </c>
      <c r="O53" s="120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8</v>
      </c>
      <c r="B54">
        <f t="shared" si="1"/>
        <v>51</v>
      </c>
      <c r="C54" s="119">
        <f>IF(A54=0,0,+spisak!A$4)</f>
        <v>102</v>
      </c>
      <c r="D54" t="str">
        <f>IF(A54=0,0,+spisak!C$4)</f>
        <v>Трговиште</v>
      </c>
      <c r="E54" s="166" t="e">
        <f>IF(A54=0,0,+spisak!#REF!)</f>
        <v>#REF!</v>
      </c>
      <c r="F54" t="str">
        <f>IF(A54=0,0,+VLOOKUP($A54,'по изворима и контима'!$A$12:D$499,4,FALSE))</f>
        <v>Фудбалско игралиште</v>
      </c>
      <c r="G54" t="str">
        <f>IF(A54=0,0,+VLOOKUP($A54,'по изворима и контима'!$A$12:G$499,5,FALSE))</f>
        <v>1501</v>
      </c>
      <c r="H54" t="str">
        <f>IF(A54=0,0,+VLOOKUP($A54,'по изворима и контима'!$A$12:H$499,6,FALSE))</f>
        <v>0005</v>
      </c>
      <c r="I54">
        <f>IF(A54=0,0,+VLOOKUP($A54,'по изворима и контима'!$A$12:H$499,7,FALSE))</f>
        <v>511</v>
      </c>
      <c r="J54">
        <f>IF(A54=0,0,+VLOOKUP($A54,'по изворима и контима'!$A$12:I$499,8,FALSE))</f>
        <v>5112</v>
      </c>
      <c r="K54" t="str">
        <f>IF(B54=0,0,+VLOOKUP($A54,'по изворима и контима'!$A$12:J$499,9,FALSE))</f>
        <v>01</v>
      </c>
      <c r="L54" t="e">
        <f>IF($A54=0,0,+VLOOKUP($F54,spisak!$C$11:$F$29,3,FALSE))</f>
        <v>#N/A</v>
      </c>
      <c r="M54" t="e">
        <f>IF($A54=0,0,+VLOOKUP($F54,spisak!$C$11:$F$29,4,FALSE))</f>
        <v>#N/A</v>
      </c>
      <c r="N54" s="138" t="str">
        <f t="shared" ref="N54" si="52">+IF(A54=0,0,"2016-plan")</f>
        <v>2016-plan</v>
      </c>
      <c r="O54" s="120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8</v>
      </c>
      <c r="B55">
        <f t="shared" si="1"/>
        <v>52</v>
      </c>
      <c r="C55" s="119">
        <f>IF(A55=0,0,+spisak!A$4)</f>
        <v>102</v>
      </c>
      <c r="D55" t="str">
        <f>IF(A55=0,0,+spisak!C$4)</f>
        <v>Трговиште</v>
      </c>
      <c r="E55" s="166" t="e">
        <f>IF(A55=0,0,+spisak!#REF!)</f>
        <v>#REF!</v>
      </c>
      <c r="F55" t="str">
        <f>IF(A55=0,0,+VLOOKUP($A55,'по изворима и контима'!$A$12:D$499,4,FALSE))</f>
        <v>Фудбалско игралиште</v>
      </c>
      <c r="G55" t="str">
        <f>IF(A55=0,0,+VLOOKUP($A55,'по изворима и контима'!$A$12:G$499,5,FALSE))</f>
        <v>1501</v>
      </c>
      <c r="H55" t="str">
        <f>IF(A55=0,0,+VLOOKUP($A55,'по изворима и контима'!$A$12:H$499,6,FALSE))</f>
        <v>0005</v>
      </c>
      <c r="I55">
        <f>IF(A55=0,0,+VLOOKUP($A55,'по изворима и контима'!$A$12:H$499,7,FALSE))</f>
        <v>511</v>
      </c>
      <c r="J55">
        <f>IF(A55=0,0,+VLOOKUP($A55,'по изворима и контима'!$A$12:I$499,8,FALSE))</f>
        <v>5112</v>
      </c>
      <c r="K55" t="str">
        <f>IF(B55=0,0,+VLOOKUP($A55,'по изворима и контима'!$A$12:J$499,9,FALSE))</f>
        <v>01</v>
      </c>
      <c r="L55" t="e">
        <f>IF($A55=0,0,+VLOOKUP($F55,spisak!$C$11:$F$29,3,FALSE))</f>
        <v>#N/A</v>
      </c>
      <c r="M55" t="e">
        <f>IF($A55=0,0,+VLOOKUP($F55,spisak!$C$11:$F$29,4,FALSE))</f>
        <v>#N/A</v>
      </c>
      <c r="N55" s="138" t="str">
        <f t="shared" ref="N55" si="53">+IF(A55=0,0,"2016-procena")</f>
        <v>2016-procena</v>
      </c>
      <c r="O55" s="120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8</v>
      </c>
      <c r="B56">
        <f t="shared" si="1"/>
        <v>53</v>
      </c>
      <c r="C56" s="119">
        <f>IF(A56=0,0,+spisak!A$4)</f>
        <v>102</v>
      </c>
      <c r="D56" t="str">
        <f>IF(A56=0,0,+spisak!C$4)</f>
        <v>Трговиште</v>
      </c>
      <c r="E56" s="166" t="e">
        <f>IF(A56=0,0,+spisak!#REF!)</f>
        <v>#REF!</v>
      </c>
      <c r="F56" t="str">
        <f>IF(A56=0,0,+VLOOKUP($A56,'по изворима и контима'!$A$12:D$499,4,FALSE))</f>
        <v>Фудбалско игралиште</v>
      </c>
      <c r="G56" t="str">
        <f>IF(A56=0,0,+VLOOKUP($A56,'по изворима и контима'!$A$12:G$499,5,FALSE))</f>
        <v>1501</v>
      </c>
      <c r="H56" t="str">
        <f>IF(A56=0,0,+VLOOKUP($A56,'по изворима и контима'!$A$12:H$499,6,FALSE))</f>
        <v>0005</v>
      </c>
      <c r="I56">
        <f>IF(A56=0,0,+VLOOKUP($A56,'по изворима и контима'!$A$12:H$499,7,FALSE))</f>
        <v>511</v>
      </c>
      <c r="J56">
        <f>IF(A56=0,0,+VLOOKUP($A56,'по изворима и контима'!$A$12:I$499,8,FALSE))</f>
        <v>5112</v>
      </c>
      <c r="K56" t="str">
        <f>IF(B56=0,0,+VLOOKUP($A56,'по изворима и контима'!$A$12:J$499,9,FALSE))</f>
        <v>01</v>
      </c>
      <c r="L56" t="e">
        <f>IF($A56=0,0,+VLOOKUP($F56,spisak!$C$11:$F$29,3,FALSE))</f>
        <v>#N/A</v>
      </c>
      <c r="M56" t="e">
        <f>IF($A56=0,0,+VLOOKUP($F56,spisak!$C$11:$F$29,4,FALSE))</f>
        <v>#N/A</v>
      </c>
      <c r="N56" s="138" t="str">
        <f t="shared" ref="N56" si="54">+IF(A56=0,0,"2017")</f>
        <v>2017</v>
      </c>
      <c r="O56" s="120">
        <f>IF(A56=0,0,+VLOOKUP($A56,'по изворима и контима'!$A$12:R$499,COLUMN('по изворима и контима'!M:M),FALSE))</f>
        <v>5000000</v>
      </c>
    </row>
    <row r="57" spans="1:15" x14ac:dyDescent="0.25">
      <c r="A57">
        <f t="shared" si="51"/>
        <v>8</v>
      </c>
      <c r="B57">
        <f t="shared" si="1"/>
        <v>54</v>
      </c>
      <c r="C57" s="119">
        <f>IF(A57=0,0,+spisak!A$4)</f>
        <v>102</v>
      </c>
      <c r="D57" t="str">
        <f>IF(A57=0,0,+spisak!C$4)</f>
        <v>Трговиште</v>
      </c>
      <c r="E57" s="166" t="e">
        <f>IF(A57=0,0,+spisak!#REF!)</f>
        <v>#REF!</v>
      </c>
      <c r="F57" t="str">
        <f>IF(A57=0,0,+VLOOKUP($A57,'по изворима и контима'!$A$12:D$499,4,FALSE))</f>
        <v>Фудбалско игралиште</v>
      </c>
      <c r="G57" t="str">
        <f>IF(A57=0,0,+VLOOKUP($A57,'по изворима и контима'!$A$12:G$499,5,FALSE))</f>
        <v>1501</v>
      </c>
      <c r="H57" t="str">
        <f>IF(A57=0,0,+VLOOKUP($A57,'по изворима и контима'!$A$12:H$499,6,FALSE))</f>
        <v>0005</v>
      </c>
      <c r="I57">
        <f>IF(A57=0,0,+VLOOKUP($A57,'по изворима и контима'!$A$12:H$499,7,FALSE))</f>
        <v>511</v>
      </c>
      <c r="J57">
        <f>IF(A57=0,0,+VLOOKUP($A57,'по изворима и контима'!$A$12:I$499,8,FALSE))</f>
        <v>5112</v>
      </c>
      <c r="K57" t="str">
        <f>IF(B57=0,0,+VLOOKUP($A57,'по изворима и контима'!$A$12:J$499,9,FALSE))</f>
        <v>01</v>
      </c>
      <c r="L57" t="e">
        <f>IF($A57=0,0,+VLOOKUP($F57,spisak!$C$11:$F$29,3,FALSE))</f>
        <v>#N/A</v>
      </c>
      <c r="M57" t="e">
        <f>IF($A57=0,0,+VLOOKUP($F57,spisak!$C$11:$F$29,4,FALSE))</f>
        <v>#N/A</v>
      </c>
      <c r="N57" s="138" t="str">
        <f t="shared" ref="N57" si="55">+IF(A57=0,0,"2018")</f>
        <v>2018</v>
      </c>
      <c r="O57" s="120">
        <f>IF(C57=0,0,+VLOOKUP($A57,'по изворима и контима'!$A$12:R$499,COLUMN('по изворима и контима'!N:N),FALSE))</f>
        <v>3000000</v>
      </c>
    </row>
    <row r="58" spans="1:15" x14ac:dyDescent="0.25">
      <c r="A58">
        <f t="shared" si="51"/>
        <v>8</v>
      </c>
      <c r="B58">
        <f t="shared" si="1"/>
        <v>55</v>
      </c>
      <c r="C58" s="119">
        <f>IF(A58=0,0,+spisak!A$4)</f>
        <v>102</v>
      </c>
      <c r="D58" t="str">
        <f>IF(A58=0,0,+spisak!C$4)</f>
        <v>Трговиште</v>
      </c>
      <c r="E58" s="166" t="e">
        <f>IF(A58=0,0,+spisak!#REF!)</f>
        <v>#REF!</v>
      </c>
      <c r="F58" t="str">
        <f>IF(A58=0,0,+VLOOKUP($A58,'по изворима и контима'!$A$12:D$499,4,FALSE))</f>
        <v>Фудбалско игралиште</v>
      </c>
      <c r="G58" t="str">
        <f>IF(A58=0,0,+VLOOKUP($A58,'по изворима и контима'!$A$12:G$499,5,FALSE))</f>
        <v>1501</v>
      </c>
      <c r="H58" t="str">
        <f>IF(A58=0,0,+VLOOKUP($A58,'по изворима и контима'!$A$12:H$499,6,FALSE))</f>
        <v>0005</v>
      </c>
      <c r="I58">
        <f>IF(A58=0,0,+VLOOKUP($A58,'по изворима и контима'!$A$12:H$499,7,FALSE))</f>
        <v>511</v>
      </c>
      <c r="J58">
        <f>IF(A58=0,0,+VLOOKUP($A58,'по изворима и контима'!$A$12:I$499,8,FALSE))</f>
        <v>5112</v>
      </c>
      <c r="K58" t="str">
        <f>IF(B58=0,0,+VLOOKUP($A58,'по изворима и контима'!$A$12:J$499,9,FALSE))</f>
        <v>01</v>
      </c>
      <c r="L58" t="e">
        <f>IF($A58=0,0,+VLOOKUP($F58,spisak!$C$11:$F$29,3,FALSE))</f>
        <v>#N/A</v>
      </c>
      <c r="M58" t="e">
        <f>IF($A58=0,0,+VLOOKUP($F58,spisak!$C$11:$F$29,4,FALSE))</f>
        <v>#N/A</v>
      </c>
      <c r="N58" s="138" t="str">
        <f t="shared" ref="N58" si="56">+IF(A58=0,0,"2019")</f>
        <v>2019</v>
      </c>
      <c r="O58" s="120">
        <f>IF(C58=0,0,+VLOOKUP($A58,'по изворима и контима'!$A$12:R$499,COLUMN('по изворима и контима'!O:O),FALSE))</f>
        <v>1000000</v>
      </c>
    </row>
    <row r="59" spans="1:15" x14ac:dyDescent="0.25">
      <c r="A59">
        <f t="shared" si="51"/>
        <v>8</v>
      </c>
      <c r="B59">
        <f t="shared" si="1"/>
        <v>56</v>
      </c>
      <c r="C59" s="119">
        <f>IF(A59=0,0,+spisak!A$4)</f>
        <v>102</v>
      </c>
      <c r="D59" t="str">
        <f>IF(A59=0,0,+spisak!C$4)</f>
        <v>Трговиште</v>
      </c>
      <c r="E59" s="166" t="e">
        <f>IF(A59=0,0,+spisak!#REF!)</f>
        <v>#REF!</v>
      </c>
      <c r="F59" t="str">
        <f>IF(A59=0,0,+VLOOKUP($A59,'по изворима и контима'!$A$12:D$499,4,FALSE))</f>
        <v>Фудбалско игралиште</v>
      </c>
      <c r="G59" t="str">
        <f>IF(A59=0,0,+VLOOKUP($A59,'по изворима и контима'!$A$12:G$499,5,FALSE))</f>
        <v>1501</v>
      </c>
      <c r="H59" t="str">
        <f>IF(A59=0,0,+VLOOKUP($A59,'по изворима и контима'!$A$12:H$499,6,FALSE))</f>
        <v>0005</v>
      </c>
      <c r="I59">
        <f>IF(A59=0,0,+VLOOKUP($A59,'по изворима и контима'!$A$12:H$499,7,FALSE))</f>
        <v>511</v>
      </c>
      <c r="J59">
        <f>IF(A59=0,0,+VLOOKUP($A59,'по изворима и контима'!$A$12:I$499,8,FALSE))</f>
        <v>5112</v>
      </c>
      <c r="K59" t="str">
        <f>IF(B59=0,0,+VLOOKUP($A59,'по изворима и контима'!$A$12:J$499,9,FALSE))</f>
        <v>01</v>
      </c>
      <c r="L59" t="e">
        <f>IF($A59=0,0,+VLOOKUP($F59,spisak!$C$11:$F$29,3,FALSE))</f>
        <v>#N/A</v>
      </c>
      <c r="M59" t="e">
        <f>IF($A59=0,0,+VLOOKUP($F59,spisak!$C$11:$F$29,4,FALSE))</f>
        <v>#N/A</v>
      </c>
      <c r="N59" s="138" t="str">
        <f t="shared" ref="N59" si="57">+IF(A59=0,0,"nakon 2019")</f>
        <v>nakon 2019</v>
      </c>
      <c r="O59" s="120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8">
        <f t="shared" ref="N60" si="58"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8">
        <f t="shared" ref="N61" si="60"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8">
        <f t="shared" ref="N62" si="61"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8">
        <f t="shared" ref="N63" si="62"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8">
        <f t="shared" ref="N64" si="63"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8">
        <f t="shared" ref="N65" si="64"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8">
        <f t="shared" ref="N66" si="65"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9</v>
      </c>
      <c r="B67">
        <f t="shared" si="1"/>
        <v>1</v>
      </c>
      <c r="C67" s="119">
        <f>IF(A67=0,0,+spisak!A$4)</f>
        <v>102</v>
      </c>
      <c r="D67" t="str">
        <f>IF(A67=0,0,+spisak!C$4)</f>
        <v>Трговиште</v>
      </c>
      <c r="E67" s="166" t="e">
        <f>IF(A67=0,0,+spisak!#REF!)</f>
        <v>#REF!</v>
      </c>
      <c r="F67" t="str">
        <f>IF(A67=0,0,+VLOOKUP($A67,'по изворима и контима'!$A$12:D$499,4,FALSE))</f>
        <v>Потпорни зидови Козји Дол</v>
      </c>
      <c r="G67" t="str">
        <f>IF(A67=0,0,+VLOOKUP($A67,'по изворима и контима'!$A$12:G$499,5,FALSE))</f>
        <v>1501</v>
      </c>
      <c r="H67" t="str">
        <f>IF(A67=0,0,+VLOOKUP($A67,'по изворима и контима'!$A$12:H$499,6,FALSE))</f>
        <v>0005</v>
      </c>
      <c r="I67">
        <f>IF(A67=0,0,+VLOOKUP($A67,'по изворима и контима'!$A$12:H$499,7,FALSE))</f>
        <v>511</v>
      </c>
      <c r="J67">
        <f>IF(A67=0,0,+VLOOKUP($A67,'по изворима и контима'!$A$12:I$499,8,FALSE))</f>
        <v>5112</v>
      </c>
      <c r="K67" t="str">
        <f>IF(B67=0,0,+VLOOKUP($A67,'по изворима и контима'!$A$12:J$499,9,FALSE))</f>
        <v>01</v>
      </c>
      <c r="L67">
        <f>IF($A67=0,0,+VLOOKUP($F67,spisak!$C$11:$F$29,3,FALSE))</f>
        <v>2020</v>
      </c>
      <c r="M67">
        <f>IF($A67=0,0,+VLOOKUP($F67,spisak!$C$11:$F$29,4,FALSE))</f>
        <v>0</v>
      </c>
      <c r="N67" s="138" t="str">
        <f t="shared" ref="N67" si="66">+IF(A67=0,0,"do 2015")</f>
        <v>do 2015</v>
      </c>
      <c r="O67" s="120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9</v>
      </c>
      <c r="B68">
        <f t="shared" si="1"/>
        <v>2</v>
      </c>
      <c r="C68" s="119">
        <f>IF(A68=0,0,+spisak!A$4)</f>
        <v>102</v>
      </c>
      <c r="D68" t="str">
        <f>IF(A68=0,0,+spisak!C$4)</f>
        <v>Трговиште</v>
      </c>
      <c r="E68" s="166" t="e">
        <f>IF(A68=0,0,+spisak!#REF!)</f>
        <v>#REF!</v>
      </c>
      <c r="F68" t="str">
        <f>IF(A68=0,0,+VLOOKUP($A68,'по изворима и контима'!$A$12:D$499,4,FALSE))</f>
        <v>Потпорни зидови Козји Дол</v>
      </c>
      <c r="G68" t="str">
        <f>IF(A68=0,0,+VLOOKUP($A68,'по изворима и контима'!$A$12:G$499,5,FALSE))</f>
        <v>1501</v>
      </c>
      <c r="H68" t="str">
        <f>IF(A68=0,0,+VLOOKUP($A68,'по изворима и контима'!$A$12:H$499,6,FALSE))</f>
        <v>0005</v>
      </c>
      <c r="I68">
        <f>IF(A68=0,0,+VLOOKUP($A68,'по изворима и контима'!$A$12:H$499,7,FALSE))</f>
        <v>511</v>
      </c>
      <c r="J68">
        <f>IF(A68=0,0,+VLOOKUP($A68,'по изворима и контима'!$A$12:I$499,8,FALSE))</f>
        <v>5112</v>
      </c>
      <c r="K68" t="str">
        <f>IF(B68=0,0,+VLOOKUP($A68,'по изворима и контима'!$A$12:J$499,9,FALSE))</f>
        <v>01</v>
      </c>
      <c r="L68">
        <f>IF($A68=0,0,+VLOOKUP($F68,spisak!$C$11:$F$29,3,FALSE))</f>
        <v>2020</v>
      </c>
      <c r="M68">
        <f>IF($A68=0,0,+VLOOKUP($F68,spisak!$C$11:$F$29,4,FALSE))</f>
        <v>0</v>
      </c>
      <c r="N68" s="138" t="str">
        <f t="shared" ref="N68" si="67">+IF(A68=0,0,"2016-plan")</f>
        <v>2016-plan</v>
      </c>
      <c r="O68" s="120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9</v>
      </c>
      <c r="B69">
        <f t="shared" si="1"/>
        <v>3</v>
      </c>
      <c r="C69" s="119">
        <f>IF(A69=0,0,+spisak!A$4)</f>
        <v>102</v>
      </c>
      <c r="D69" t="str">
        <f>IF(A69=0,0,+spisak!C$4)</f>
        <v>Трговиште</v>
      </c>
      <c r="E69" s="166" t="e">
        <f>IF(A69=0,0,+spisak!#REF!)</f>
        <v>#REF!</v>
      </c>
      <c r="F69" t="str">
        <f>IF(A69=0,0,+VLOOKUP($A69,'по изворима и контима'!$A$12:D$499,4,FALSE))</f>
        <v>Потпорни зидови Козји Дол</v>
      </c>
      <c r="G69" t="str">
        <f>IF(A69=0,0,+VLOOKUP($A69,'по изворима и контима'!$A$12:G$499,5,FALSE))</f>
        <v>1501</v>
      </c>
      <c r="H69" t="str">
        <f>IF(A69=0,0,+VLOOKUP($A69,'по изворима и контима'!$A$12:H$499,6,FALSE))</f>
        <v>0005</v>
      </c>
      <c r="I69">
        <f>IF(A69=0,0,+VLOOKUP($A69,'по изворима и контима'!$A$12:H$499,7,FALSE))</f>
        <v>511</v>
      </c>
      <c r="J69">
        <f>IF(A69=0,0,+VLOOKUP($A69,'по изворима и контима'!$A$12:I$499,8,FALSE))</f>
        <v>5112</v>
      </c>
      <c r="K69" t="str">
        <f>IF(B69=0,0,+VLOOKUP($A69,'по изворима и контима'!$A$12:J$499,9,FALSE))</f>
        <v>01</v>
      </c>
      <c r="L69">
        <f>IF($A69=0,0,+VLOOKUP($F69,spisak!$C$11:$F$29,3,FALSE))</f>
        <v>2020</v>
      </c>
      <c r="M69">
        <f>IF($A69=0,0,+VLOOKUP($F69,spisak!$C$11:$F$29,4,FALSE))</f>
        <v>0</v>
      </c>
      <c r="N69" s="138" t="str">
        <f t="shared" ref="N69" si="69">+IF(A69=0,0,"2016-procena")</f>
        <v>2016-procena</v>
      </c>
      <c r="O69" s="120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9</v>
      </c>
      <c r="B70">
        <f t="shared" si="1"/>
        <v>4</v>
      </c>
      <c r="C70" s="119">
        <f>IF(A70=0,0,+spisak!A$4)</f>
        <v>102</v>
      </c>
      <c r="D70" t="str">
        <f>IF(A70=0,0,+spisak!C$4)</f>
        <v>Трговиште</v>
      </c>
      <c r="E70" s="166" t="e">
        <f>IF(A70=0,0,+spisak!#REF!)</f>
        <v>#REF!</v>
      </c>
      <c r="F70" t="str">
        <f>IF(A70=0,0,+VLOOKUP($A70,'по изворима и контима'!$A$12:D$499,4,FALSE))</f>
        <v>Потпорни зидови Козји Дол</v>
      </c>
      <c r="G70" t="str">
        <f>IF(A70=0,0,+VLOOKUP($A70,'по изворима и контима'!$A$12:G$499,5,FALSE))</f>
        <v>1501</v>
      </c>
      <c r="H70" t="str">
        <f>IF(A70=0,0,+VLOOKUP($A70,'по изворима и контима'!$A$12:H$499,6,FALSE))</f>
        <v>0005</v>
      </c>
      <c r="I70">
        <f>IF(A70=0,0,+VLOOKUP($A70,'по изворима и контима'!$A$12:H$499,7,FALSE))</f>
        <v>511</v>
      </c>
      <c r="J70">
        <f>IF(A70=0,0,+VLOOKUP($A70,'по изворима и контима'!$A$12:I$499,8,FALSE))</f>
        <v>5112</v>
      </c>
      <c r="K70" t="str">
        <f>IF(B70=0,0,+VLOOKUP($A70,'по изворима и контима'!$A$12:J$499,9,FALSE))</f>
        <v>01</v>
      </c>
      <c r="L70">
        <f>IF($A70=0,0,+VLOOKUP($F70,spisak!$C$11:$F$29,3,FALSE))</f>
        <v>2020</v>
      </c>
      <c r="M70">
        <f>IF($A70=0,0,+VLOOKUP($F70,spisak!$C$11:$F$29,4,FALSE))</f>
        <v>0</v>
      </c>
      <c r="N70" s="138" t="str">
        <f t="shared" ref="N70" si="70">+IF(A70=0,0,"2017")</f>
        <v>2017</v>
      </c>
      <c r="O70" s="120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9</v>
      </c>
      <c r="B71">
        <f t="shared" si="1"/>
        <v>5</v>
      </c>
      <c r="C71" s="119">
        <f>IF(A71=0,0,+spisak!A$4)</f>
        <v>102</v>
      </c>
      <c r="D71" t="str">
        <f>IF(A71=0,0,+spisak!C$4)</f>
        <v>Трговиште</v>
      </c>
      <c r="E71" s="166" t="e">
        <f>IF(A71=0,0,+spisak!#REF!)</f>
        <v>#REF!</v>
      </c>
      <c r="F71" t="str">
        <f>IF(A71=0,0,+VLOOKUP($A71,'по изворима и контима'!$A$12:D$499,4,FALSE))</f>
        <v>Потпорни зидови Козји Дол</v>
      </c>
      <c r="G71" t="str">
        <f>IF(A71=0,0,+VLOOKUP($A71,'по изворима и контима'!$A$12:G$499,5,FALSE))</f>
        <v>1501</v>
      </c>
      <c r="H71" t="str">
        <f>IF(A71=0,0,+VLOOKUP($A71,'по изворима и контима'!$A$12:H$499,6,FALSE))</f>
        <v>0005</v>
      </c>
      <c r="I71">
        <f>IF(A71=0,0,+VLOOKUP($A71,'по изворима и контима'!$A$12:H$499,7,FALSE))</f>
        <v>511</v>
      </c>
      <c r="J71">
        <f>IF(A71=0,0,+VLOOKUP($A71,'по изворима и контима'!$A$12:I$499,8,FALSE))</f>
        <v>5112</v>
      </c>
      <c r="K71" t="str">
        <f>IF(B71=0,0,+VLOOKUP($A71,'по изворима и контима'!$A$12:J$499,9,FALSE))</f>
        <v>01</v>
      </c>
      <c r="L71">
        <f>IF($A71=0,0,+VLOOKUP($F71,spisak!$C$11:$F$29,3,FALSE))</f>
        <v>2020</v>
      </c>
      <c r="M71">
        <f>IF($A71=0,0,+VLOOKUP($F71,spisak!$C$11:$F$29,4,FALSE))</f>
        <v>0</v>
      </c>
      <c r="N71" s="138" t="str">
        <f t="shared" ref="N71" si="71">+IF(A71=0,0,"2018")</f>
        <v>2018</v>
      </c>
      <c r="O71" s="120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9</v>
      </c>
      <c r="B72">
        <f t="shared" ref="B72:B135" si="72">+IF(A72&gt;0,+B71+1,0)</f>
        <v>6</v>
      </c>
      <c r="C72" s="119">
        <f>IF(A72=0,0,+spisak!A$4)</f>
        <v>102</v>
      </c>
      <c r="D72" t="str">
        <f>IF(A72=0,0,+spisak!C$4)</f>
        <v>Трговиште</v>
      </c>
      <c r="E72" s="166" t="e">
        <f>IF(A72=0,0,+spisak!#REF!)</f>
        <v>#REF!</v>
      </c>
      <c r="F72" t="str">
        <f>IF(A72=0,0,+VLOOKUP($A72,'по изворима и контима'!$A$12:D$499,4,FALSE))</f>
        <v>Потпорни зидови Козји Дол</v>
      </c>
      <c r="G72" t="str">
        <f>IF(A72=0,0,+VLOOKUP($A72,'по изворима и контима'!$A$12:G$499,5,FALSE))</f>
        <v>1501</v>
      </c>
      <c r="H72" t="str">
        <f>IF(A72=0,0,+VLOOKUP($A72,'по изворима и контима'!$A$12:H$499,6,FALSE))</f>
        <v>0005</v>
      </c>
      <c r="I72">
        <f>IF(A72=0,0,+VLOOKUP($A72,'по изворима и контима'!$A$12:H$499,7,FALSE))</f>
        <v>511</v>
      </c>
      <c r="J72">
        <f>IF(A72=0,0,+VLOOKUP($A72,'по изворима и контима'!$A$12:I$499,8,FALSE))</f>
        <v>5112</v>
      </c>
      <c r="K72" t="str">
        <f>IF(B72=0,0,+VLOOKUP($A72,'по изворима и контима'!$A$12:J$499,9,FALSE))</f>
        <v>01</v>
      </c>
      <c r="L72">
        <f>IF($A72=0,0,+VLOOKUP($F72,spisak!$C$11:$F$29,3,FALSE))</f>
        <v>2020</v>
      </c>
      <c r="M72">
        <f>IF($A72=0,0,+VLOOKUP($F72,spisak!$C$11:$F$29,4,FALSE))</f>
        <v>0</v>
      </c>
      <c r="N72" s="138" t="str">
        <f t="shared" ref="N72" si="73">+IF(A72=0,0,"2019")</f>
        <v>2019</v>
      </c>
      <c r="O72" s="120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9</v>
      </c>
      <c r="B73">
        <f t="shared" si="72"/>
        <v>7</v>
      </c>
      <c r="C73" s="119">
        <f>IF(A73=0,0,+spisak!A$4)</f>
        <v>102</v>
      </c>
      <c r="D73" t="str">
        <f>IF(A73=0,0,+spisak!C$4)</f>
        <v>Трговиште</v>
      </c>
      <c r="E73" s="166" t="e">
        <f>IF(A73=0,0,+spisak!#REF!)</f>
        <v>#REF!</v>
      </c>
      <c r="F73" t="str">
        <f>IF(A73=0,0,+VLOOKUP($A73,'по изворима и контима'!$A$12:D$499,4,FALSE))</f>
        <v>Потпорни зидови Козји Дол</v>
      </c>
      <c r="G73" t="str">
        <f>IF(A73=0,0,+VLOOKUP($A73,'по изворима и контима'!$A$12:G$499,5,FALSE))</f>
        <v>1501</v>
      </c>
      <c r="H73" t="str">
        <f>IF(A73=0,0,+VLOOKUP($A73,'по изворима и контима'!$A$12:H$499,6,FALSE))</f>
        <v>0005</v>
      </c>
      <c r="I73">
        <f>IF(A73=0,0,+VLOOKUP($A73,'по изворима и контима'!$A$12:H$499,7,FALSE))</f>
        <v>511</v>
      </c>
      <c r="J73">
        <f>IF(A73=0,0,+VLOOKUP($A73,'по изворима и контима'!$A$12:I$499,8,FALSE))</f>
        <v>5112</v>
      </c>
      <c r="K73" t="str">
        <f>IF(B73=0,0,+VLOOKUP($A73,'по изворима и контима'!$A$12:J$499,9,FALSE))</f>
        <v>01</v>
      </c>
      <c r="L73">
        <f>IF($A73=0,0,+VLOOKUP($F73,spisak!$C$11:$F$29,3,FALSE))</f>
        <v>2020</v>
      </c>
      <c r="M73">
        <f>IF($A73=0,0,+VLOOKUP($F73,spisak!$C$11:$F$29,4,FALSE))</f>
        <v>0</v>
      </c>
      <c r="N73" s="138" t="str">
        <f t="shared" ref="N73" si="74">+IF(A73=0,0,"nakon 2019")</f>
        <v>nakon 2019</v>
      </c>
      <c r="O73" s="120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10</v>
      </c>
      <c r="B74">
        <f t="shared" si="72"/>
        <v>8</v>
      </c>
      <c r="C74" s="119">
        <f>IF(A74=0,0,+spisak!A$4)</f>
        <v>102</v>
      </c>
      <c r="D74" t="str">
        <f>IF(A74=0,0,+spisak!C$4)</f>
        <v>Трговиште</v>
      </c>
      <c r="E74" s="166" t="e">
        <f>IF(A74=0,0,+spisak!#REF!)</f>
        <v>#REF!</v>
      </c>
      <c r="F74" t="str">
        <f>IF(A74=0,0,+VLOOKUP($A74,'по изворима и контима'!$A$12:D$499,4,FALSE))</f>
        <v>Улагање у инфраструктуру - изградња моста у Новом Селу</v>
      </c>
      <c r="G74" t="str">
        <f>IF(A74=0,0,+VLOOKUP($A74,'по изворима и контима'!$A$12:G$499,5,FALSE))</f>
        <v>1501</v>
      </c>
      <c r="H74" t="str">
        <f>IF(A74=0,0,+VLOOKUP($A74,'по изворима и контима'!$A$12:H$499,6,FALSE))</f>
        <v>0005</v>
      </c>
      <c r="I74">
        <f>IF(A74=0,0,+VLOOKUP($A74,'по изворима и контима'!$A$12:H$499,7,FALSE))</f>
        <v>511</v>
      </c>
      <c r="J74">
        <f>IF(A74=0,0,+VLOOKUP($A74,'по изворима и контима'!$A$12:I$499,8,FALSE))</f>
        <v>5112</v>
      </c>
      <c r="K74" t="str">
        <f>IF(B74=0,0,+VLOOKUP($A74,'по изворима и контима'!$A$12:J$499,9,FALSE))</f>
        <v>01</v>
      </c>
      <c r="L74" t="e">
        <f>IF($A74=0,0,+VLOOKUP($F74,spisak!$C$11:$F$29,3,FALSE))</f>
        <v>#N/A</v>
      </c>
      <c r="M74" t="e">
        <f>IF($A74=0,0,+VLOOKUP($F74,spisak!$C$11:$F$29,4,FALSE))</f>
        <v>#N/A</v>
      </c>
      <c r="N74" s="138" t="str">
        <f t="shared" ref="N74" si="75">+IF(A74=0,0,"do 2015")</f>
        <v>do 2015</v>
      </c>
      <c r="O74" s="120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10</v>
      </c>
      <c r="B75">
        <f t="shared" si="72"/>
        <v>9</v>
      </c>
      <c r="C75" s="119">
        <f>IF(A75=0,0,+spisak!A$4)</f>
        <v>102</v>
      </c>
      <c r="D75" t="str">
        <f>IF(A75=0,0,+spisak!C$4)</f>
        <v>Трговиште</v>
      </c>
      <c r="E75" s="166" t="e">
        <f>IF(A75=0,0,+spisak!#REF!)</f>
        <v>#REF!</v>
      </c>
      <c r="F75" t="str">
        <f>IF(A75=0,0,+VLOOKUP($A75,'по изворима и контима'!$A$12:D$499,4,FALSE))</f>
        <v>Улагање у инфраструктуру - изградња моста у Новом Селу</v>
      </c>
      <c r="G75" t="str">
        <f>IF(A75=0,0,+VLOOKUP($A75,'по изворима и контима'!$A$12:G$499,5,FALSE))</f>
        <v>1501</v>
      </c>
      <c r="H75" t="str">
        <f>IF(A75=0,0,+VLOOKUP($A75,'по изворима и контима'!$A$12:H$499,6,FALSE))</f>
        <v>0005</v>
      </c>
      <c r="I75">
        <f>IF(A75=0,0,+VLOOKUP($A75,'по изворима и контима'!$A$12:H$499,7,FALSE))</f>
        <v>511</v>
      </c>
      <c r="J75">
        <f>IF(A75=0,0,+VLOOKUP($A75,'по изворима и контима'!$A$12:I$499,8,FALSE))</f>
        <v>5112</v>
      </c>
      <c r="K75" t="str">
        <f>IF(B75=0,0,+VLOOKUP($A75,'по изворима и контима'!$A$12:J$499,9,FALSE))</f>
        <v>01</v>
      </c>
      <c r="L75" t="e">
        <f>IF($A75=0,0,+VLOOKUP($F75,spisak!$C$11:$F$29,3,FALSE))</f>
        <v>#N/A</v>
      </c>
      <c r="M75" t="e">
        <f>IF($A75=0,0,+VLOOKUP($F75,spisak!$C$11:$F$29,4,FALSE))</f>
        <v>#N/A</v>
      </c>
      <c r="N75" s="138" t="str">
        <f t="shared" ref="N75" si="76">+IF(A75=0,0,"2016-plan")</f>
        <v>2016-plan</v>
      </c>
      <c r="O75" s="120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10</v>
      </c>
      <c r="B76">
        <f t="shared" si="72"/>
        <v>10</v>
      </c>
      <c r="C76" s="119">
        <f>IF(A76=0,0,+spisak!A$4)</f>
        <v>102</v>
      </c>
      <c r="D76" t="str">
        <f>IF(A76=0,0,+spisak!C$4)</f>
        <v>Трговиште</v>
      </c>
      <c r="E76" s="166" t="e">
        <f>IF(A76=0,0,+spisak!#REF!)</f>
        <v>#REF!</v>
      </c>
      <c r="F76" t="str">
        <f>IF(A76=0,0,+VLOOKUP($A76,'по изворима и контима'!$A$12:D$499,4,FALSE))</f>
        <v>Улагање у инфраструктуру - изградња моста у Новом Селу</v>
      </c>
      <c r="G76" t="str">
        <f>IF(A76=0,0,+VLOOKUP($A76,'по изворима и контима'!$A$12:G$499,5,FALSE))</f>
        <v>1501</v>
      </c>
      <c r="H76" t="str">
        <f>IF(A76=0,0,+VLOOKUP($A76,'по изворима и контима'!$A$12:H$499,6,FALSE))</f>
        <v>0005</v>
      </c>
      <c r="I76">
        <f>IF(A76=0,0,+VLOOKUP($A76,'по изворима и контима'!$A$12:H$499,7,FALSE))</f>
        <v>511</v>
      </c>
      <c r="J76">
        <f>IF(A76=0,0,+VLOOKUP($A76,'по изворима и контима'!$A$12:I$499,8,FALSE))</f>
        <v>5112</v>
      </c>
      <c r="K76" t="str">
        <f>IF(B76=0,0,+VLOOKUP($A76,'по изворима и контима'!$A$12:J$499,9,FALSE))</f>
        <v>01</v>
      </c>
      <c r="L76" t="e">
        <f>IF($A76=0,0,+VLOOKUP($F76,spisak!$C$11:$F$29,3,FALSE))</f>
        <v>#N/A</v>
      </c>
      <c r="M76" t="e">
        <f>IF($A76=0,0,+VLOOKUP($F76,spisak!$C$11:$F$29,4,FALSE))</f>
        <v>#N/A</v>
      </c>
      <c r="N76" s="138" t="str">
        <f t="shared" ref="N76" si="77">+IF(A76=0,0,"2016-procena")</f>
        <v>2016-procena</v>
      </c>
      <c r="O76" s="120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10</v>
      </c>
      <c r="B77">
        <f t="shared" si="72"/>
        <v>11</v>
      </c>
      <c r="C77" s="119">
        <f>IF(A77=0,0,+spisak!A$4)</f>
        <v>102</v>
      </c>
      <c r="D77" t="str">
        <f>IF(A77=0,0,+spisak!C$4)</f>
        <v>Трговиште</v>
      </c>
      <c r="E77" s="166" t="e">
        <f>IF(A77=0,0,+spisak!#REF!)</f>
        <v>#REF!</v>
      </c>
      <c r="F77" t="str">
        <f>IF(A77=0,0,+VLOOKUP($A77,'по изворима и контима'!$A$12:D$499,4,FALSE))</f>
        <v>Улагање у инфраструктуру - изградња моста у Новом Селу</v>
      </c>
      <c r="G77" t="str">
        <f>IF(A77=0,0,+VLOOKUP($A77,'по изворима и контима'!$A$12:G$499,5,FALSE))</f>
        <v>1501</v>
      </c>
      <c r="H77" t="str">
        <f>IF(A77=0,0,+VLOOKUP($A77,'по изворима и контима'!$A$12:H$499,6,FALSE))</f>
        <v>0005</v>
      </c>
      <c r="I77">
        <f>IF(A77=0,0,+VLOOKUP($A77,'по изворима и контима'!$A$12:H$499,7,FALSE))</f>
        <v>511</v>
      </c>
      <c r="J77">
        <f>IF(A77=0,0,+VLOOKUP($A77,'по изворима и контима'!$A$12:I$499,8,FALSE))</f>
        <v>5112</v>
      </c>
      <c r="K77" t="str">
        <f>IF(B77=0,0,+VLOOKUP($A77,'по изворима и контима'!$A$12:J$499,9,FALSE))</f>
        <v>01</v>
      </c>
      <c r="L77" t="e">
        <f>IF($A77=0,0,+VLOOKUP($F77,spisak!$C$11:$F$29,3,FALSE))</f>
        <v>#N/A</v>
      </c>
      <c r="M77" t="e">
        <f>IF($A77=0,0,+VLOOKUP($F77,spisak!$C$11:$F$29,4,FALSE))</f>
        <v>#N/A</v>
      </c>
      <c r="N77" s="138" t="str">
        <f t="shared" ref="N77" si="78">+IF(A77=0,0,"2017")</f>
        <v>2017</v>
      </c>
      <c r="O77" s="120">
        <f>IF(A77=0,0,+VLOOKUP($A77,'по изворима и контима'!$A$12:R$499,COLUMN('по изворима и контима'!M:M),FALSE))</f>
        <v>2000000</v>
      </c>
    </row>
    <row r="78" spans="1:15" x14ac:dyDescent="0.25">
      <c r="A78">
        <f t="shared" si="68"/>
        <v>10</v>
      </c>
      <c r="B78">
        <f t="shared" si="72"/>
        <v>12</v>
      </c>
      <c r="C78" s="119">
        <f>IF(A78=0,0,+spisak!A$4)</f>
        <v>102</v>
      </c>
      <c r="D78" t="str">
        <f>IF(A78=0,0,+spisak!C$4)</f>
        <v>Трговиште</v>
      </c>
      <c r="E78" s="166" t="e">
        <f>IF(A78=0,0,+spisak!#REF!)</f>
        <v>#REF!</v>
      </c>
      <c r="F78" t="str">
        <f>IF(A78=0,0,+VLOOKUP($A78,'по изворима и контима'!$A$12:D$499,4,FALSE))</f>
        <v>Улагање у инфраструктуру - изградња моста у Новом Селу</v>
      </c>
      <c r="G78" t="str">
        <f>IF(A78=0,0,+VLOOKUP($A78,'по изворима и контима'!$A$12:G$499,5,FALSE))</f>
        <v>1501</v>
      </c>
      <c r="H78" t="str">
        <f>IF(A78=0,0,+VLOOKUP($A78,'по изворима и контима'!$A$12:H$499,6,FALSE))</f>
        <v>0005</v>
      </c>
      <c r="I78">
        <f>IF(A78=0,0,+VLOOKUP($A78,'по изворима и контима'!$A$12:H$499,7,FALSE))</f>
        <v>511</v>
      </c>
      <c r="J78">
        <f>IF(A78=0,0,+VLOOKUP($A78,'по изворима и контима'!$A$12:I$499,8,FALSE))</f>
        <v>5112</v>
      </c>
      <c r="K78" t="str">
        <f>IF(B78=0,0,+VLOOKUP($A78,'по изворима и контима'!$A$12:J$499,9,FALSE))</f>
        <v>01</v>
      </c>
      <c r="L78" t="e">
        <f>IF($A78=0,0,+VLOOKUP($F78,spisak!$C$11:$F$29,3,FALSE))</f>
        <v>#N/A</v>
      </c>
      <c r="M78" t="e">
        <f>IF($A78=0,0,+VLOOKUP($F78,spisak!$C$11:$F$29,4,FALSE))</f>
        <v>#N/A</v>
      </c>
      <c r="N78" s="138" t="str">
        <f t="shared" ref="N78" si="79">+IF(A78=0,0,"2018")</f>
        <v>2018</v>
      </c>
      <c r="O78" s="120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10</v>
      </c>
      <c r="B79">
        <f t="shared" si="72"/>
        <v>13</v>
      </c>
      <c r="C79" s="119">
        <f>IF(A79=0,0,+spisak!A$4)</f>
        <v>102</v>
      </c>
      <c r="D79" t="str">
        <f>IF(A79=0,0,+spisak!C$4)</f>
        <v>Трговиште</v>
      </c>
      <c r="E79" s="166" t="e">
        <f>IF(A79=0,0,+spisak!#REF!)</f>
        <v>#REF!</v>
      </c>
      <c r="F79" t="str">
        <f>IF(A79=0,0,+VLOOKUP($A79,'по изворима и контима'!$A$12:D$499,4,FALSE))</f>
        <v>Улагање у инфраструктуру - изградња моста у Новом Селу</v>
      </c>
      <c r="G79" t="str">
        <f>IF(A79=0,0,+VLOOKUP($A79,'по изворима и контима'!$A$12:G$499,5,FALSE))</f>
        <v>1501</v>
      </c>
      <c r="H79" t="str">
        <f>IF(A79=0,0,+VLOOKUP($A79,'по изворима и контима'!$A$12:H$499,6,FALSE))</f>
        <v>0005</v>
      </c>
      <c r="I79">
        <f>IF(A79=0,0,+VLOOKUP($A79,'по изворима и контима'!$A$12:H$499,7,FALSE))</f>
        <v>511</v>
      </c>
      <c r="J79">
        <f>IF(A79=0,0,+VLOOKUP($A79,'по изворима и контима'!$A$12:I$499,8,FALSE))</f>
        <v>5112</v>
      </c>
      <c r="K79" t="str">
        <f>IF(B79=0,0,+VLOOKUP($A79,'по изворима и контима'!$A$12:J$499,9,FALSE))</f>
        <v>01</v>
      </c>
      <c r="L79" t="e">
        <f>IF($A79=0,0,+VLOOKUP($F79,spisak!$C$11:$F$29,3,FALSE))</f>
        <v>#N/A</v>
      </c>
      <c r="M79" t="e">
        <f>IF($A79=0,0,+VLOOKUP($F79,spisak!$C$11:$F$29,4,FALSE))</f>
        <v>#N/A</v>
      </c>
      <c r="N79" s="138" t="str">
        <f t="shared" ref="N79" si="80">+IF(A79=0,0,"2019")</f>
        <v>2019</v>
      </c>
      <c r="O79" s="120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10</v>
      </c>
      <c r="B80">
        <f t="shared" si="72"/>
        <v>14</v>
      </c>
      <c r="C80" s="119">
        <f>IF(A80=0,0,+spisak!A$4)</f>
        <v>102</v>
      </c>
      <c r="D80" t="str">
        <f>IF(A80=0,0,+spisak!C$4)</f>
        <v>Трговиште</v>
      </c>
      <c r="E80" s="166" t="e">
        <f>IF(A80=0,0,+spisak!#REF!)</f>
        <v>#REF!</v>
      </c>
      <c r="F80" t="str">
        <f>IF(A80=0,0,+VLOOKUP($A80,'по изворима и контима'!$A$12:D$499,4,FALSE))</f>
        <v>Улагање у инфраструктуру - изградња моста у Новом Селу</v>
      </c>
      <c r="G80" t="str">
        <f>IF(A80=0,0,+VLOOKUP($A80,'по изворима и контима'!$A$12:G$499,5,FALSE))</f>
        <v>1501</v>
      </c>
      <c r="H80" t="str">
        <f>IF(A80=0,0,+VLOOKUP($A80,'по изворима и контима'!$A$12:H$499,6,FALSE))</f>
        <v>0005</v>
      </c>
      <c r="I80">
        <f>IF(A80=0,0,+VLOOKUP($A80,'по изворима и контима'!$A$12:H$499,7,FALSE))</f>
        <v>511</v>
      </c>
      <c r="J80">
        <f>IF(A80=0,0,+VLOOKUP($A80,'по изворима и контима'!$A$12:I$499,8,FALSE))</f>
        <v>5112</v>
      </c>
      <c r="K80" t="str">
        <f>IF(B80=0,0,+VLOOKUP($A80,'по изворима и контима'!$A$12:J$499,9,FALSE))</f>
        <v>01</v>
      </c>
      <c r="L80" t="e">
        <f>IF($A80=0,0,+VLOOKUP($F80,spisak!$C$11:$F$29,3,FALSE))</f>
        <v>#N/A</v>
      </c>
      <c r="M80" t="e">
        <f>IF($A80=0,0,+VLOOKUP($F80,spisak!$C$11:$F$29,4,FALSE))</f>
        <v>#N/A</v>
      </c>
      <c r="N80" s="138" t="str">
        <f t="shared" ref="N80" si="81">+IF(A80=0,0,"nakon 2019")</f>
        <v>nakon 2019</v>
      </c>
      <c r="O80" s="120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11</v>
      </c>
      <c r="B81">
        <f t="shared" si="72"/>
        <v>15</v>
      </c>
      <c r="C81" s="119">
        <f>IF(A81=0,0,+spisak!A$4)</f>
        <v>102</v>
      </c>
      <c r="D81" t="str">
        <f>IF(A81=0,0,+spisak!C$4)</f>
        <v>Трговиште</v>
      </c>
      <c r="E81" s="166" t="e">
        <f>IF(A81=0,0,+spisak!#REF!)</f>
        <v>#REF!</v>
      </c>
      <c r="F81" t="str">
        <f>IF(A81=0,0,+VLOOKUP($A81,'по изворима и контима'!$A$12:D$499,4,FALSE))</f>
        <v>Изградња приступног пута и саобраћајница у Доњој Трници</v>
      </c>
      <c r="G81" t="str">
        <f>IF(A81=0,0,+VLOOKUP($A81,'по изворима и контима'!$A$12:G$499,5,FALSE))</f>
        <v>1501</v>
      </c>
      <c r="H81" t="str">
        <f>IF(A81=0,0,+VLOOKUP($A81,'по изворима и контима'!$A$12:H$499,6,FALSE))</f>
        <v>0005</v>
      </c>
      <c r="I81">
        <f>IF(A81=0,0,+VLOOKUP($A81,'по изворима и контима'!$A$12:H$499,7,FALSE))</f>
        <v>511</v>
      </c>
      <c r="J81">
        <f>IF(A81=0,0,+VLOOKUP($A81,'по изворима и контима'!$A$12:I$499,8,FALSE))</f>
        <v>5112</v>
      </c>
      <c r="K81" t="str">
        <f>IF(B81=0,0,+VLOOKUP($A81,'по изворима и контима'!$A$12:J$499,9,FALSE))</f>
        <v>01</v>
      </c>
      <c r="L81" t="e">
        <f>IF($A81=0,0,+VLOOKUP($F81,spisak!$C$11:$F$29,3,FALSE))</f>
        <v>#N/A</v>
      </c>
      <c r="M81" t="e">
        <f>IF($A81=0,0,+VLOOKUP($F81,spisak!$C$11:$F$29,4,FALSE))</f>
        <v>#N/A</v>
      </c>
      <c r="N81" s="138" t="str">
        <f t="shared" ref="N81" si="82">+IF(A81=0,0,"do 2015")</f>
        <v>do 2015</v>
      </c>
      <c r="O81" s="120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11</v>
      </c>
      <c r="B82">
        <f t="shared" si="72"/>
        <v>16</v>
      </c>
      <c r="C82" s="119">
        <f>IF(A82=0,0,+spisak!A$4)</f>
        <v>102</v>
      </c>
      <c r="D82" t="str">
        <f>IF(A82=0,0,+spisak!C$4)</f>
        <v>Трговиште</v>
      </c>
      <c r="E82" s="166" t="e">
        <f>IF(A82=0,0,+spisak!#REF!)</f>
        <v>#REF!</v>
      </c>
      <c r="F82" t="str">
        <f>IF(A82=0,0,+VLOOKUP($A82,'по изворима и контима'!$A$12:D$499,4,FALSE))</f>
        <v>Изградња приступног пута и саобраћајница у Доњој Трници</v>
      </c>
      <c r="G82" t="str">
        <f>IF(A82=0,0,+VLOOKUP($A82,'по изворима и контима'!$A$12:G$499,5,FALSE))</f>
        <v>1501</v>
      </c>
      <c r="H82" t="str">
        <f>IF(A82=0,0,+VLOOKUP($A82,'по изворима и контима'!$A$12:H$499,6,FALSE))</f>
        <v>0005</v>
      </c>
      <c r="I82">
        <f>IF(A82=0,0,+VLOOKUP($A82,'по изворима и контима'!$A$12:H$499,7,FALSE))</f>
        <v>511</v>
      </c>
      <c r="J82">
        <f>IF(A82=0,0,+VLOOKUP($A82,'по изворима и контима'!$A$12:I$499,8,FALSE))</f>
        <v>5112</v>
      </c>
      <c r="K82" t="str">
        <f>IF(B82=0,0,+VLOOKUP($A82,'по изворима и контима'!$A$12:J$499,9,FALSE))</f>
        <v>01</v>
      </c>
      <c r="L82" t="e">
        <f>IF($A82=0,0,+VLOOKUP($F82,spisak!$C$11:$F$29,3,FALSE))</f>
        <v>#N/A</v>
      </c>
      <c r="M82" t="e">
        <f>IF($A82=0,0,+VLOOKUP($F82,spisak!$C$11:$F$29,4,FALSE))</f>
        <v>#N/A</v>
      </c>
      <c r="N82" s="138" t="str">
        <f t="shared" ref="N82" si="84">+IF(A82=0,0,"2016-plan")</f>
        <v>2016-plan</v>
      </c>
      <c r="O82" s="120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11</v>
      </c>
      <c r="B83">
        <f t="shared" si="72"/>
        <v>17</v>
      </c>
      <c r="C83" s="119">
        <f>IF(A83=0,0,+spisak!A$4)</f>
        <v>102</v>
      </c>
      <c r="D83" t="str">
        <f>IF(A83=0,0,+spisak!C$4)</f>
        <v>Трговиште</v>
      </c>
      <c r="E83" s="166" t="e">
        <f>IF(A83=0,0,+spisak!#REF!)</f>
        <v>#REF!</v>
      </c>
      <c r="F83" t="str">
        <f>IF(A83=0,0,+VLOOKUP($A83,'по изворима и контима'!$A$12:D$499,4,FALSE))</f>
        <v>Изградња приступног пута и саобраћајница у Доњој Трници</v>
      </c>
      <c r="G83" t="str">
        <f>IF(A83=0,0,+VLOOKUP($A83,'по изворима и контима'!$A$12:G$499,5,FALSE))</f>
        <v>1501</v>
      </c>
      <c r="H83" t="str">
        <f>IF(A83=0,0,+VLOOKUP($A83,'по изворима и контима'!$A$12:H$499,6,FALSE))</f>
        <v>0005</v>
      </c>
      <c r="I83">
        <f>IF(A83=0,0,+VLOOKUP($A83,'по изворима и контима'!$A$12:H$499,7,FALSE))</f>
        <v>511</v>
      </c>
      <c r="J83">
        <f>IF(A83=0,0,+VLOOKUP($A83,'по изворима и контима'!$A$12:I$499,8,FALSE))</f>
        <v>5112</v>
      </c>
      <c r="K83" t="str">
        <f>IF(B83=0,0,+VLOOKUP($A83,'по изворима и контима'!$A$12:J$499,9,FALSE))</f>
        <v>01</v>
      </c>
      <c r="L83" t="e">
        <f>IF($A83=0,0,+VLOOKUP($F83,spisak!$C$11:$F$29,3,FALSE))</f>
        <v>#N/A</v>
      </c>
      <c r="M83" t="e">
        <f>IF($A83=0,0,+VLOOKUP($F83,spisak!$C$11:$F$29,4,FALSE))</f>
        <v>#N/A</v>
      </c>
      <c r="N83" s="138" t="str">
        <f t="shared" ref="N83" si="85">+IF(A83=0,0,"2016-procena")</f>
        <v>2016-procena</v>
      </c>
      <c r="O83" s="120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11</v>
      </c>
      <c r="B84">
        <f t="shared" si="72"/>
        <v>18</v>
      </c>
      <c r="C84" s="119">
        <f>IF(A84=0,0,+spisak!A$4)</f>
        <v>102</v>
      </c>
      <c r="D84" t="str">
        <f>IF(A84=0,0,+spisak!C$4)</f>
        <v>Трговиште</v>
      </c>
      <c r="E84" s="166" t="e">
        <f>IF(A84=0,0,+spisak!#REF!)</f>
        <v>#REF!</v>
      </c>
      <c r="F84" t="str">
        <f>IF(A84=0,0,+VLOOKUP($A84,'по изворима и контима'!$A$12:D$499,4,FALSE))</f>
        <v>Изградња приступног пута и саобраћајница у Доњој Трници</v>
      </c>
      <c r="G84" t="str">
        <f>IF(A84=0,0,+VLOOKUP($A84,'по изворима и контима'!$A$12:G$499,5,FALSE))</f>
        <v>1501</v>
      </c>
      <c r="H84" t="str">
        <f>IF(A84=0,0,+VLOOKUP($A84,'по изворима и контима'!$A$12:H$499,6,FALSE))</f>
        <v>0005</v>
      </c>
      <c r="I84">
        <f>IF(A84=0,0,+VLOOKUP($A84,'по изворима и контима'!$A$12:H$499,7,FALSE))</f>
        <v>511</v>
      </c>
      <c r="J84">
        <f>IF(A84=0,0,+VLOOKUP($A84,'по изворима и контима'!$A$12:I$499,8,FALSE))</f>
        <v>5112</v>
      </c>
      <c r="K84" t="str">
        <f>IF(B84=0,0,+VLOOKUP($A84,'по изворима и контима'!$A$12:J$499,9,FALSE))</f>
        <v>01</v>
      </c>
      <c r="L84" t="e">
        <f>IF($A84=0,0,+VLOOKUP($F84,spisak!$C$11:$F$29,3,FALSE))</f>
        <v>#N/A</v>
      </c>
      <c r="M84" t="e">
        <f>IF($A84=0,0,+VLOOKUP($F84,spisak!$C$11:$F$29,4,FALSE))</f>
        <v>#N/A</v>
      </c>
      <c r="N84" s="138" t="str">
        <f t="shared" ref="N84" si="86">+IF(A84=0,0,"2017")</f>
        <v>2017</v>
      </c>
      <c r="O84" s="120">
        <f>IF(A84=0,0,+VLOOKUP($A84,'по изворима и контима'!$A$12:R$499,COLUMN('по изворима и контима'!M:M),FALSE))</f>
        <v>6000000</v>
      </c>
    </row>
    <row r="85" spans="1:15" x14ac:dyDescent="0.25">
      <c r="A85">
        <f t="shared" si="83"/>
        <v>11</v>
      </c>
      <c r="B85">
        <f t="shared" si="72"/>
        <v>19</v>
      </c>
      <c r="C85" s="119">
        <f>IF(A85=0,0,+spisak!A$4)</f>
        <v>102</v>
      </c>
      <c r="D85" t="str">
        <f>IF(A85=0,0,+spisak!C$4)</f>
        <v>Трговиште</v>
      </c>
      <c r="E85" s="166" t="e">
        <f>IF(A85=0,0,+spisak!#REF!)</f>
        <v>#REF!</v>
      </c>
      <c r="F85" t="str">
        <f>IF(A85=0,0,+VLOOKUP($A85,'по изворима и контима'!$A$12:D$499,4,FALSE))</f>
        <v>Изградња приступног пута и саобраћајница у Доњој Трници</v>
      </c>
      <c r="G85" t="str">
        <f>IF(A85=0,0,+VLOOKUP($A85,'по изворима и контима'!$A$12:G$499,5,FALSE))</f>
        <v>1501</v>
      </c>
      <c r="H85" t="str">
        <f>IF(A85=0,0,+VLOOKUP($A85,'по изворима и контима'!$A$12:H$499,6,FALSE))</f>
        <v>0005</v>
      </c>
      <c r="I85">
        <f>IF(A85=0,0,+VLOOKUP($A85,'по изворима и контима'!$A$12:H$499,7,FALSE))</f>
        <v>511</v>
      </c>
      <c r="J85">
        <f>IF(A85=0,0,+VLOOKUP($A85,'по изворима и контима'!$A$12:I$499,8,FALSE))</f>
        <v>5112</v>
      </c>
      <c r="K85" t="str">
        <f>IF(B85=0,0,+VLOOKUP($A85,'по изворима и контима'!$A$12:J$499,9,FALSE))</f>
        <v>01</v>
      </c>
      <c r="L85" t="e">
        <f>IF($A85=0,0,+VLOOKUP($F85,spisak!$C$11:$F$29,3,FALSE))</f>
        <v>#N/A</v>
      </c>
      <c r="M85" t="e">
        <f>IF($A85=0,0,+VLOOKUP($F85,spisak!$C$11:$F$29,4,FALSE))</f>
        <v>#N/A</v>
      </c>
      <c r="N85" s="138" t="str">
        <f t="shared" ref="N85" si="87">+IF(A85=0,0,"2018")</f>
        <v>2018</v>
      </c>
      <c r="O85" s="120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11</v>
      </c>
      <c r="B86">
        <f t="shared" si="72"/>
        <v>20</v>
      </c>
      <c r="C86" s="119">
        <f>IF(A86=0,0,+spisak!A$4)</f>
        <v>102</v>
      </c>
      <c r="D86" t="str">
        <f>IF(A86=0,0,+spisak!C$4)</f>
        <v>Трговиште</v>
      </c>
      <c r="E86" s="166" t="e">
        <f>IF(A86=0,0,+spisak!#REF!)</f>
        <v>#REF!</v>
      </c>
      <c r="F86" t="str">
        <f>IF(A86=0,0,+VLOOKUP($A86,'по изворима и контима'!$A$12:D$499,4,FALSE))</f>
        <v>Изградња приступног пута и саобраћајница у Доњој Трници</v>
      </c>
      <c r="G86" t="str">
        <f>IF(A86=0,0,+VLOOKUP($A86,'по изворима и контима'!$A$12:G$499,5,FALSE))</f>
        <v>1501</v>
      </c>
      <c r="H86" t="str">
        <f>IF(A86=0,0,+VLOOKUP($A86,'по изворима и контима'!$A$12:H$499,6,FALSE))</f>
        <v>0005</v>
      </c>
      <c r="I86">
        <f>IF(A86=0,0,+VLOOKUP($A86,'по изворима и контима'!$A$12:H$499,7,FALSE))</f>
        <v>511</v>
      </c>
      <c r="J86">
        <f>IF(A86=0,0,+VLOOKUP($A86,'по изворима и контима'!$A$12:I$499,8,FALSE))</f>
        <v>5112</v>
      </c>
      <c r="K86" t="str">
        <f>IF(B86=0,0,+VLOOKUP($A86,'по изворима и контима'!$A$12:J$499,9,FALSE))</f>
        <v>01</v>
      </c>
      <c r="L86" t="e">
        <f>IF($A86=0,0,+VLOOKUP($F86,spisak!$C$11:$F$29,3,FALSE))</f>
        <v>#N/A</v>
      </c>
      <c r="M86" t="e">
        <f>IF($A86=0,0,+VLOOKUP($F86,spisak!$C$11:$F$29,4,FALSE))</f>
        <v>#N/A</v>
      </c>
      <c r="N86" s="138" t="str">
        <f t="shared" ref="N86" si="88">+IF(A86=0,0,"2019")</f>
        <v>2019</v>
      </c>
      <c r="O86" s="120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11</v>
      </c>
      <c r="B87">
        <f t="shared" si="72"/>
        <v>21</v>
      </c>
      <c r="C87" s="119">
        <f>IF(A87=0,0,+spisak!A$4)</f>
        <v>102</v>
      </c>
      <c r="D87" t="str">
        <f>IF(A87=0,0,+spisak!C$4)</f>
        <v>Трговиште</v>
      </c>
      <c r="E87" s="166" t="e">
        <f>IF(A87=0,0,+spisak!#REF!)</f>
        <v>#REF!</v>
      </c>
      <c r="F87" t="str">
        <f>IF(A87=0,0,+VLOOKUP($A87,'по изворима и контима'!$A$12:D$499,4,FALSE))</f>
        <v>Изградња приступног пута и саобраћајница у Доњој Трници</v>
      </c>
      <c r="G87" t="str">
        <f>IF(A87=0,0,+VLOOKUP($A87,'по изворима и контима'!$A$12:G$499,5,FALSE))</f>
        <v>1501</v>
      </c>
      <c r="H87" t="str">
        <f>IF(A87=0,0,+VLOOKUP($A87,'по изворима и контима'!$A$12:H$499,6,FALSE))</f>
        <v>0005</v>
      </c>
      <c r="I87">
        <f>IF(A87=0,0,+VLOOKUP($A87,'по изворима и контима'!$A$12:H$499,7,FALSE))</f>
        <v>511</v>
      </c>
      <c r="J87">
        <f>IF(A87=0,0,+VLOOKUP($A87,'по изворима и контима'!$A$12:I$499,8,FALSE))</f>
        <v>5112</v>
      </c>
      <c r="K87" t="str">
        <f>IF(B87=0,0,+VLOOKUP($A87,'по изворима и контима'!$A$12:J$499,9,FALSE))</f>
        <v>01</v>
      </c>
      <c r="L87" t="e">
        <f>IF($A87=0,0,+VLOOKUP($F87,spisak!$C$11:$F$29,3,FALSE))</f>
        <v>#N/A</v>
      </c>
      <c r="M87" t="e">
        <f>IF($A87=0,0,+VLOOKUP($F87,spisak!$C$11:$F$29,4,FALSE))</f>
        <v>#N/A</v>
      </c>
      <c r="N87" s="138" t="str">
        <f t="shared" ref="N87" si="89">+IF(A87=0,0,"nakon 2019")</f>
        <v>nakon 2019</v>
      </c>
      <c r="O87" s="120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8">
        <f t="shared" ref="N88" si="90"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8">
        <f t="shared" ref="N89" si="92"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8">
        <f t="shared" ref="N90" si="93"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8">
        <f t="shared" ref="N91" si="94"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8">
        <f t="shared" ref="N92" si="95"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8">
        <f t="shared" ref="N93" si="96"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8">
        <f t="shared" ref="N94" si="97"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12</v>
      </c>
      <c r="B95">
        <f t="shared" si="72"/>
        <v>1</v>
      </c>
      <c r="C95" s="119">
        <f>IF(A95=0,0,+spisak!A$4)</f>
        <v>102</v>
      </c>
      <c r="D95" t="str">
        <f>IF(A95=0,0,+spisak!C$4)</f>
        <v>Трговиште</v>
      </c>
      <c r="E95" s="166" t="e">
        <f>IF(A95=0,0,+spisak!#REF!)</f>
        <v>#REF!</v>
      </c>
      <c r="F95" t="str">
        <f>IF(A95=0,0,+VLOOKUP($A95,'по изворима и контима'!$A$12:D$499,4,FALSE))</f>
        <v>Пољопривреда</v>
      </c>
      <c r="G95" t="str">
        <f>IF(A95=0,0,+VLOOKUP($A95,'по изворима и контима'!$A$12:G$499,5,FALSE))</f>
        <v>1501</v>
      </c>
      <c r="H95" t="str">
        <f>IF(A95=0,0,+VLOOKUP($A95,'по изворима и контима'!$A$12:H$499,6,FALSE))</f>
        <v>0005</v>
      </c>
      <c r="I95">
        <f>IF(A95=0,0,+VLOOKUP($A95,'по изворима и контима'!$A$12:H$499,7,FALSE))</f>
        <v>511</v>
      </c>
      <c r="J95">
        <f>IF(A95=0,0,+VLOOKUP($A95,'по изворима и контима'!$A$12:I$499,8,FALSE))</f>
        <v>5112</v>
      </c>
      <c r="K95" t="str">
        <f>IF(B95=0,0,+VLOOKUP($A95,'по изворима и контима'!$A$12:J$499,9,FALSE))</f>
        <v>01</v>
      </c>
      <c r="L95" t="e">
        <f>IF($A95=0,0,+VLOOKUP($F95,spisak!$C$11:$F$29,3,FALSE))</f>
        <v>#N/A</v>
      </c>
      <c r="M95" t="e">
        <f>IF($A95=0,0,+VLOOKUP($F95,spisak!$C$11:$F$29,4,FALSE))</f>
        <v>#N/A</v>
      </c>
      <c r="N95" s="138" t="str">
        <f t="shared" ref="N95" si="98">+IF(A95=0,0,"do 2015")</f>
        <v>do 2015</v>
      </c>
      <c r="O95" s="120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12</v>
      </c>
      <c r="B96">
        <f t="shared" si="72"/>
        <v>2</v>
      </c>
      <c r="C96" s="119">
        <f>IF(A96=0,0,+spisak!A$4)</f>
        <v>102</v>
      </c>
      <c r="D96" t="str">
        <f>IF(A96=0,0,+spisak!C$4)</f>
        <v>Трговиште</v>
      </c>
      <c r="E96" s="166" t="e">
        <f>IF(A96=0,0,+spisak!#REF!)</f>
        <v>#REF!</v>
      </c>
      <c r="F96" t="str">
        <f>IF(A96=0,0,+VLOOKUP($A96,'по изворима и контима'!$A$12:D$499,4,FALSE))</f>
        <v>Пољопривреда</v>
      </c>
      <c r="G96" t="str">
        <f>IF(A96=0,0,+VLOOKUP($A96,'по изворима и контима'!$A$12:G$499,5,FALSE))</f>
        <v>1501</v>
      </c>
      <c r="H96" t="str">
        <f>IF(A96=0,0,+VLOOKUP($A96,'по изворима и контима'!$A$12:H$499,6,FALSE))</f>
        <v>0005</v>
      </c>
      <c r="I96">
        <f>IF(A96=0,0,+VLOOKUP($A96,'по изворима и контима'!$A$12:H$499,7,FALSE))</f>
        <v>511</v>
      </c>
      <c r="J96">
        <f>IF(A96=0,0,+VLOOKUP($A96,'по изворима и контима'!$A$12:I$499,8,FALSE))</f>
        <v>5112</v>
      </c>
      <c r="K96" t="str">
        <f>IF(B96=0,0,+VLOOKUP($A96,'по изворима и контима'!$A$12:J$499,9,FALSE))</f>
        <v>01</v>
      </c>
      <c r="L96" t="e">
        <f>IF($A96=0,0,+VLOOKUP($F96,spisak!$C$11:$F$29,3,FALSE))</f>
        <v>#N/A</v>
      </c>
      <c r="M96" t="e">
        <f>IF($A96=0,0,+VLOOKUP($F96,spisak!$C$11:$F$29,4,FALSE))</f>
        <v>#N/A</v>
      </c>
      <c r="N96" s="138" t="str">
        <f t="shared" ref="N96" si="99">+IF(A96=0,0,"2016-plan")</f>
        <v>2016-plan</v>
      </c>
      <c r="O96" s="120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12</v>
      </c>
      <c r="B97">
        <f t="shared" si="72"/>
        <v>3</v>
      </c>
      <c r="C97" s="119">
        <f>IF(A97=0,0,+spisak!A$4)</f>
        <v>102</v>
      </c>
      <c r="D97" t="str">
        <f>IF(A97=0,0,+spisak!C$4)</f>
        <v>Трговиште</v>
      </c>
      <c r="E97" s="166" t="e">
        <f>IF(A97=0,0,+spisak!#REF!)</f>
        <v>#REF!</v>
      </c>
      <c r="F97" t="str">
        <f>IF(A97=0,0,+VLOOKUP($A97,'по изворима и контима'!$A$12:D$499,4,FALSE))</f>
        <v>Пољопривреда</v>
      </c>
      <c r="G97" t="str">
        <f>IF(A97=0,0,+VLOOKUP($A97,'по изворима и контима'!$A$12:G$499,5,FALSE))</f>
        <v>1501</v>
      </c>
      <c r="H97" t="str">
        <f>IF(A97=0,0,+VLOOKUP($A97,'по изворима и контима'!$A$12:H$499,6,FALSE))</f>
        <v>0005</v>
      </c>
      <c r="I97">
        <f>IF(A97=0,0,+VLOOKUP($A97,'по изворима и контима'!$A$12:H$499,7,FALSE))</f>
        <v>511</v>
      </c>
      <c r="J97">
        <f>IF(A97=0,0,+VLOOKUP($A97,'по изворима и контима'!$A$12:I$499,8,FALSE))</f>
        <v>5112</v>
      </c>
      <c r="K97" t="str">
        <f>IF(B97=0,0,+VLOOKUP($A97,'по изворима и контима'!$A$12:J$499,9,FALSE))</f>
        <v>01</v>
      </c>
      <c r="L97" t="e">
        <f>IF($A97=0,0,+VLOOKUP($F97,spisak!$C$11:$F$29,3,FALSE))</f>
        <v>#N/A</v>
      </c>
      <c r="M97" t="e">
        <f>IF($A97=0,0,+VLOOKUP($F97,spisak!$C$11:$F$29,4,FALSE))</f>
        <v>#N/A</v>
      </c>
      <c r="N97" s="138" t="str">
        <f t="shared" ref="N97" si="101">+IF(A97=0,0,"2016-procena")</f>
        <v>2016-procena</v>
      </c>
      <c r="O97" s="120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12</v>
      </c>
      <c r="B98">
        <f t="shared" si="72"/>
        <v>4</v>
      </c>
      <c r="C98" s="119">
        <f>IF(A98=0,0,+spisak!A$4)</f>
        <v>102</v>
      </c>
      <c r="D98" t="str">
        <f>IF(A98=0,0,+spisak!C$4)</f>
        <v>Трговиште</v>
      </c>
      <c r="E98" s="166" t="e">
        <f>IF(A98=0,0,+spisak!#REF!)</f>
        <v>#REF!</v>
      </c>
      <c r="F98" t="str">
        <f>IF(A98=0,0,+VLOOKUP($A98,'по изворима и контима'!$A$12:D$499,4,FALSE))</f>
        <v>Пољопривреда</v>
      </c>
      <c r="G98" t="str">
        <f>IF(A98=0,0,+VLOOKUP($A98,'по изворима и контима'!$A$12:G$499,5,FALSE))</f>
        <v>1501</v>
      </c>
      <c r="H98" t="str">
        <f>IF(A98=0,0,+VLOOKUP($A98,'по изворима и контима'!$A$12:H$499,6,FALSE))</f>
        <v>0005</v>
      </c>
      <c r="I98">
        <f>IF(A98=0,0,+VLOOKUP($A98,'по изворима и контима'!$A$12:H$499,7,FALSE))</f>
        <v>511</v>
      </c>
      <c r="J98">
        <f>IF(A98=0,0,+VLOOKUP($A98,'по изворима и контима'!$A$12:I$499,8,FALSE))</f>
        <v>5112</v>
      </c>
      <c r="K98" t="str">
        <f>IF(B98=0,0,+VLOOKUP($A98,'по изворима и контима'!$A$12:J$499,9,FALSE))</f>
        <v>01</v>
      </c>
      <c r="L98" t="e">
        <f>IF($A98=0,0,+VLOOKUP($F98,spisak!$C$11:$F$29,3,FALSE))</f>
        <v>#N/A</v>
      </c>
      <c r="M98" t="e">
        <f>IF($A98=0,0,+VLOOKUP($F98,spisak!$C$11:$F$29,4,FALSE))</f>
        <v>#N/A</v>
      </c>
      <c r="N98" s="138" t="str">
        <f t="shared" ref="N98" si="102">+IF(A98=0,0,"2017")</f>
        <v>2017</v>
      </c>
      <c r="O98" s="120">
        <f>IF(A98=0,0,+VLOOKUP($A98,'по изворима и контима'!$A$12:R$499,COLUMN('по изворима и контима'!M:M),FALSE))</f>
        <v>5000000</v>
      </c>
    </row>
    <row r="99" spans="1:15" x14ac:dyDescent="0.25">
      <c r="A99">
        <f t="shared" si="100"/>
        <v>12</v>
      </c>
      <c r="B99">
        <f t="shared" si="72"/>
        <v>5</v>
      </c>
      <c r="C99" s="119">
        <f>IF(A99=0,0,+spisak!A$4)</f>
        <v>102</v>
      </c>
      <c r="D99" t="str">
        <f>IF(A99=0,0,+spisak!C$4)</f>
        <v>Трговиште</v>
      </c>
      <c r="E99" s="166" t="e">
        <f>IF(A99=0,0,+spisak!#REF!)</f>
        <v>#REF!</v>
      </c>
      <c r="F99" t="str">
        <f>IF(A99=0,0,+VLOOKUP($A99,'по изворима и контима'!$A$12:D$499,4,FALSE))</f>
        <v>Пољопривреда</v>
      </c>
      <c r="G99" t="str">
        <f>IF(A99=0,0,+VLOOKUP($A99,'по изворима и контима'!$A$12:G$499,5,FALSE))</f>
        <v>1501</v>
      </c>
      <c r="H99" t="str">
        <f>IF(A99=0,0,+VLOOKUP($A99,'по изворима и контима'!$A$12:H$499,6,FALSE))</f>
        <v>0005</v>
      </c>
      <c r="I99">
        <f>IF(A99=0,0,+VLOOKUP($A99,'по изворима и контима'!$A$12:H$499,7,FALSE))</f>
        <v>511</v>
      </c>
      <c r="J99">
        <f>IF(A99=0,0,+VLOOKUP($A99,'по изворима и контима'!$A$12:I$499,8,FALSE))</f>
        <v>5112</v>
      </c>
      <c r="K99" t="str">
        <f>IF(B99=0,0,+VLOOKUP($A99,'по изворима и контима'!$A$12:J$499,9,FALSE))</f>
        <v>01</v>
      </c>
      <c r="L99" t="e">
        <f>IF($A99=0,0,+VLOOKUP($F99,spisak!$C$11:$F$29,3,FALSE))</f>
        <v>#N/A</v>
      </c>
      <c r="M99" t="e">
        <f>IF($A99=0,0,+VLOOKUP($F99,spisak!$C$11:$F$29,4,FALSE))</f>
        <v>#N/A</v>
      </c>
      <c r="N99" s="138" t="str">
        <f t="shared" ref="N99" si="103">+IF(A99=0,0,"2018")</f>
        <v>2018</v>
      </c>
      <c r="O99" s="120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12</v>
      </c>
      <c r="B100">
        <f t="shared" si="72"/>
        <v>6</v>
      </c>
      <c r="C100" s="119">
        <f>IF(A100=0,0,+spisak!A$4)</f>
        <v>102</v>
      </c>
      <c r="D100" t="str">
        <f>IF(A100=0,0,+spisak!C$4)</f>
        <v>Трговиште</v>
      </c>
      <c r="E100" s="166" t="e">
        <f>IF(A100=0,0,+spisak!#REF!)</f>
        <v>#REF!</v>
      </c>
      <c r="F100" t="str">
        <f>IF(A100=0,0,+VLOOKUP($A100,'по изворима и контима'!$A$12:D$499,4,FALSE))</f>
        <v>Пољопривреда</v>
      </c>
      <c r="G100" t="str">
        <f>IF(A100=0,0,+VLOOKUP($A100,'по изворима и контима'!$A$12:G$499,5,FALSE))</f>
        <v>1501</v>
      </c>
      <c r="H100" t="str">
        <f>IF(A100=0,0,+VLOOKUP($A100,'по изворима и контима'!$A$12:H$499,6,FALSE))</f>
        <v>0005</v>
      </c>
      <c r="I100">
        <f>IF(A100=0,0,+VLOOKUP($A100,'по изворима и контима'!$A$12:H$499,7,FALSE))</f>
        <v>511</v>
      </c>
      <c r="J100">
        <f>IF(A100=0,0,+VLOOKUP($A100,'по изворима и контима'!$A$12:I$499,8,FALSE))</f>
        <v>5112</v>
      </c>
      <c r="K100" t="str">
        <f>IF(B100=0,0,+VLOOKUP($A100,'по изворима и контима'!$A$12:J$499,9,FALSE))</f>
        <v>01</v>
      </c>
      <c r="L100" t="e">
        <f>IF($A100=0,0,+VLOOKUP($F100,spisak!$C$11:$F$29,3,FALSE))</f>
        <v>#N/A</v>
      </c>
      <c r="M100" t="e">
        <f>IF($A100=0,0,+VLOOKUP($F100,spisak!$C$11:$F$29,4,FALSE))</f>
        <v>#N/A</v>
      </c>
      <c r="N100" s="138" t="str">
        <f t="shared" ref="N100" si="104">+IF(A100=0,0,"2019")</f>
        <v>2019</v>
      </c>
      <c r="O100" s="120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12</v>
      </c>
      <c r="B101">
        <f t="shared" si="72"/>
        <v>7</v>
      </c>
      <c r="C101" s="119">
        <f>IF(A101=0,0,+spisak!A$4)</f>
        <v>102</v>
      </c>
      <c r="D101" t="str">
        <f>IF(A101=0,0,+spisak!C$4)</f>
        <v>Трговиште</v>
      </c>
      <c r="E101" s="166" t="e">
        <f>IF(A101=0,0,+spisak!#REF!)</f>
        <v>#REF!</v>
      </c>
      <c r="F101" t="str">
        <f>IF(A101=0,0,+VLOOKUP($A101,'по изворима и контима'!$A$12:D$499,4,FALSE))</f>
        <v>Пољопривреда</v>
      </c>
      <c r="G101" t="str">
        <f>IF(A101=0,0,+VLOOKUP($A101,'по изворима и контима'!$A$12:G$499,5,FALSE))</f>
        <v>1501</v>
      </c>
      <c r="H101" t="str">
        <f>IF(A101=0,0,+VLOOKUP($A101,'по изворима и контима'!$A$12:H$499,6,FALSE))</f>
        <v>0005</v>
      </c>
      <c r="I101">
        <f>IF(A101=0,0,+VLOOKUP($A101,'по изворима и контима'!$A$12:H$499,7,FALSE))</f>
        <v>511</v>
      </c>
      <c r="J101">
        <f>IF(A101=0,0,+VLOOKUP($A101,'по изворима и контима'!$A$12:I$499,8,FALSE))</f>
        <v>5112</v>
      </c>
      <c r="K101" t="str">
        <f>IF(B101=0,0,+VLOOKUP($A101,'по изворима и контима'!$A$12:J$499,9,FALSE))</f>
        <v>01</v>
      </c>
      <c r="L101" t="e">
        <f>IF($A101=0,0,+VLOOKUP($F101,spisak!$C$11:$F$29,3,FALSE))</f>
        <v>#N/A</v>
      </c>
      <c r="M101" t="e">
        <f>IF($A101=0,0,+VLOOKUP($F101,spisak!$C$11:$F$29,4,FALSE))</f>
        <v>#N/A</v>
      </c>
      <c r="N101" s="138" t="str">
        <f t="shared" ref="N101" si="105">+IF(A101=0,0,"nakon 2019")</f>
        <v>nakon 2019</v>
      </c>
      <c r="O101" s="120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13</v>
      </c>
      <c r="B102">
        <f t="shared" si="72"/>
        <v>8</v>
      </c>
      <c r="C102" s="119">
        <f>IF(A102=0,0,+spisak!A$4)</f>
        <v>102</v>
      </c>
      <c r="D102" t="str">
        <f>IF(A102=0,0,+spisak!C$4)</f>
        <v>Трговиште</v>
      </c>
      <c r="E102" s="166" t="e">
        <f>IF(A102=0,0,+spisak!#REF!)</f>
        <v>#REF!</v>
      </c>
      <c r="F102" t="str">
        <f>IF(A102=0,0,+VLOOKUP($A102,'по изворима и контима'!$A$12:D$499,4,FALSE))</f>
        <v>"СИМПО" - Куповина имовине у Доњем Стајевцу</v>
      </c>
      <c r="G102" t="str">
        <f>IF(A102=0,0,+VLOOKUP($A102,'по изворима и контима'!$A$12:G$499,5,FALSE))</f>
        <v>1501</v>
      </c>
      <c r="H102" t="str">
        <f>IF(A102=0,0,+VLOOKUP($A102,'по изворима и контима'!$A$12:H$499,6,FALSE))</f>
        <v>0005</v>
      </c>
      <c r="I102">
        <f>IF(A102=0,0,+VLOOKUP($A102,'по изворима и контима'!$A$12:H$499,7,FALSE))</f>
        <v>511</v>
      </c>
      <c r="J102">
        <f>IF(A102=0,0,+VLOOKUP($A102,'по изворима и контима'!$A$12:I$499,8,FALSE))</f>
        <v>5112</v>
      </c>
      <c r="K102" t="str">
        <f>IF(B102=0,0,+VLOOKUP($A102,'по изворима и контима'!$A$12:J$499,9,FALSE))</f>
        <v>01</v>
      </c>
      <c r="L102" t="e">
        <f>IF($A102=0,0,+VLOOKUP($F102,spisak!$C$11:$F$29,3,FALSE))</f>
        <v>#N/A</v>
      </c>
      <c r="M102" t="e">
        <f>IF($A102=0,0,+VLOOKUP($F102,spisak!$C$11:$F$29,4,FALSE))</f>
        <v>#N/A</v>
      </c>
      <c r="N102" s="138" t="str">
        <f t="shared" ref="N102" si="106">+IF(A102=0,0,"do 2015")</f>
        <v>do 2015</v>
      </c>
      <c r="O102" s="120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13</v>
      </c>
      <c r="B103">
        <f t="shared" si="72"/>
        <v>9</v>
      </c>
      <c r="C103" s="119">
        <f>IF(A103=0,0,+spisak!A$4)</f>
        <v>102</v>
      </c>
      <c r="D103" t="str">
        <f>IF(A103=0,0,+spisak!C$4)</f>
        <v>Трговиште</v>
      </c>
      <c r="E103" s="166" t="e">
        <f>IF(A103=0,0,+spisak!#REF!)</f>
        <v>#REF!</v>
      </c>
      <c r="F103" t="str">
        <f>IF(A103=0,0,+VLOOKUP($A103,'по изворима и контима'!$A$12:D$499,4,FALSE))</f>
        <v>"СИМПО" - Куповина имовине у Доњем Стајевцу</v>
      </c>
      <c r="G103" t="str">
        <f>IF(A103=0,0,+VLOOKUP($A103,'по изворима и контима'!$A$12:G$499,5,FALSE))</f>
        <v>1501</v>
      </c>
      <c r="H103" t="str">
        <f>IF(A103=0,0,+VLOOKUP($A103,'по изворима и контима'!$A$12:H$499,6,FALSE))</f>
        <v>0005</v>
      </c>
      <c r="I103">
        <f>IF(A103=0,0,+VLOOKUP($A103,'по изворима и контима'!$A$12:H$499,7,FALSE))</f>
        <v>511</v>
      </c>
      <c r="J103">
        <f>IF(A103=0,0,+VLOOKUP($A103,'по изворима и контима'!$A$12:I$499,8,FALSE))</f>
        <v>5112</v>
      </c>
      <c r="K103" t="str">
        <f>IF(B103=0,0,+VLOOKUP($A103,'по изворима и контима'!$A$12:J$499,9,FALSE))</f>
        <v>01</v>
      </c>
      <c r="L103" t="e">
        <f>IF($A103=0,0,+VLOOKUP($F103,spisak!$C$11:$F$29,3,FALSE))</f>
        <v>#N/A</v>
      </c>
      <c r="M103" t="e">
        <f>IF($A103=0,0,+VLOOKUP($F103,spisak!$C$11:$F$29,4,FALSE))</f>
        <v>#N/A</v>
      </c>
      <c r="N103" s="138" t="str">
        <f t="shared" ref="N103" si="107">+IF(A103=0,0,"2016-plan")</f>
        <v>2016-plan</v>
      </c>
      <c r="O103" s="120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13</v>
      </c>
      <c r="B104">
        <f t="shared" si="72"/>
        <v>10</v>
      </c>
      <c r="C104" s="119">
        <f>IF(A104=0,0,+spisak!A$4)</f>
        <v>102</v>
      </c>
      <c r="D104" t="str">
        <f>IF(A104=0,0,+spisak!C$4)</f>
        <v>Трговиште</v>
      </c>
      <c r="E104" s="166" t="e">
        <f>IF(A104=0,0,+spisak!#REF!)</f>
        <v>#REF!</v>
      </c>
      <c r="F104" t="str">
        <f>IF(A104=0,0,+VLOOKUP($A104,'по изворима и контима'!$A$12:D$499,4,FALSE))</f>
        <v>"СИМПО" - Куповина имовине у Доњем Стајевцу</v>
      </c>
      <c r="G104" t="str">
        <f>IF(A104=0,0,+VLOOKUP($A104,'по изворима и контима'!$A$12:G$499,5,FALSE))</f>
        <v>1501</v>
      </c>
      <c r="H104" t="str">
        <f>IF(A104=0,0,+VLOOKUP($A104,'по изворима и контима'!$A$12:H$499,6,FALSE))</f>
        <v>0005</v>
      </c>
      <c r="I104">
        <f>IF(A104=0,0,+VLOOKUP($A104,'по изворима и контима'!$A$12:H$499,7,FALSE))</f>
        <v>511</v>
      </c>
      <c r="J104">
        <f>IF(A104=0,0,+VLOOKUP($A104,'по изворима и контима'!$A$12:I$499,8,FALSE))</f>
        <v>5112</v>
      </c>
      <c r="K104" t="str">
        <f>IF(B104=0,0,+VLOOKUP($A104,'по изворима и контима'!$A$12:J$499,9,FALSE))</f>
        <v>01</v>
      </c>
      <c r="L104" t="e">
        <f>IF($A104=0,0,+VLOOKUP($F104,spisak!$C$11:$F$29,3,FALSE))</f>
        <v>#N/A</v>
      </c>
      <c r="M104" t="e">
        <f>IF($A104=0,0,+VLOOKUP($F104,spisak!$C$11:$F$29,4,FALSE))</f>
        <v>#N/A</v>
      </c>
      <c r="N104" s="138" t="str">
        <f t="shared" ref="N104" si="108">+IF(A104=0,0,"2016-procena")</f>
        <v>2016-procena</v>
      </c>
      <c r="O104" s="120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13</v>
      </c>
      <c r="B105">
        <f t="shared" si="72"/>
        <v>11</v>
      </c>
      <c r="C105" s="119">
        <f>IF(A105=0,0,+spisak!A$4)</f>
        <v>102</v>
      </c>
      <c r="D105" t="str">
        <f>IF(A105=0,0,+spisak!C$4)</f>
        <v>Трговиште</v>
      </c>
      <c r="E105" s="166" t="e">
        <f>IF(A105=0,0,+spisak!#REF!)</f>
        <v>#REF!</v>
      </c>
      <c r="F105" t="str">
        <f>IF(A105=0,0,+VLOOKUP($A105,'по изворима и контима'!$A$12:D$499,4,FALSE))</f>
        <v>"СИМПО" - Куповина имовине у Доњем Стајевцу</v>
      </c>
      <c r="G105" t="str">
        <f>IF(A105=0,0,+VLOOKUP($A105,'по изворима и контима'!$A$12:G$499,5,FALSE))</f>
        <v>1501</v>
      </c>
      <c r="H105" t="str">
        <f>IF(A105=0,0,+VLOOKUP($A105,'по изворима и контима'!$A$12:H$499,6,FALSE))</f>
        <v>0005</v>
      </c>
      <c r="I105">
        <f>IF(A105=0,0,+VLOOKUP($A105,'по изворима и контима'!$A$12:H$499,7,FALSE))</f>
        <v>511</v>
      </c>
      <c r="J105">
        <f>IF(A105=0,0,+VLOOKUP($A105,'по изворима и контима'!$A$12:I$499,8,FALSE))</f>
        <v>5112</v>
      </c>
      <c r="K105" t="str">
        <f>IF(B105=0,0,+VLOOKUP($A105,'по изворима и контима'!$A$12:J$499,9,FALSE))</f>
        <v>01</v>
      </c>
      <c r="L105" t="e">
        <f>IF($A105=0,0,+VLOOKUP($F105,spisak!$C$11:$F$29,3,FALSE))</f>
        <v>#N/A</v>
      </c>
      <c r="M105" t="e">
        <f>IF($A105=0,0,+VLOOKUP($F105,spisak!$C$11:$F$29,4,FALSE))</f>
        <v>#N/A</v>
      </c>
      <c r="N105" s="138" t="str">
        <f t="shared" ref="N105" si="109">+IF(A105=0,0,"2017")</f>
        <v>2017</v>
      </c>
      <c r="O105" s="120">
        <f>IF(A105=0,0,+VLOOKUP($A105,'по изворима и контима'!$A$12:R$499,COLUMN('по изворима и контима'!M:M),FALSE))</f>
        <v>15000000</v>
      </c>
    </row>
    <row r="106" spans="1:15" x14ac:dyDescent="0.25">
      <c r="A106">
        <f t="shared" si="100"/>
        <v>13</v>
      </c>
      <c r="B106">
        <f t="shared" si="72"/>
        <v>12</v>
      </c>
      <c r="C106" s="119">
        <f>IF(A106=0,0,+spisak!A$4)</f>
        <v>102</v>
      </c>
      <c r="D106" t="str">
        <f>IF(A106=0,0,+spisak!C$4)</f>
        <v>Трговиште</v>
      </c>
      <c r="E106" s="166" t="e">
        <f>IF(A106=0,0,+spisak!#REF!)</f>
        <v>#REF!</v>
      </c>
      <c r="F106" t="str">
        <f>IF(A106=0,0,+VLOOKUP($A106,'по изворима и контима'!$A$12:D$499,4,FALSE))</f>
        <v>"СИМПО" - Куповина имовине у Доњем Стајевцу</v>
      </c>
      <c r="G106" t="str">
        <f>IF(A106=0,0,+VLOOKUP($A106,'по изворима и контима'!$A$12:G$499,5,FALSE))</f>
        <v>1501</v>
      </c>
      <c r="H106" t="str">
        <f>IF(A106=0,0,+VLOOKUP($A106,'по изворима и контима'!$A$12:H$499,6,FALSE))</f>
        <v>0005</v>
      </c>
      <c r="I106">
        <f>IF(A106=0,0,+VLOOKUP($A106,'по изворима и контима'!$A$12:H$499,7,FALSE))</f>
        <v>511</v>
      </c>
      <c r="J106">
        <f>IF(A106=0,0,+VLOOKUP($A106,'по изворима и контима'!$A$12:I$499,8,FALSE))</f>
        <v>5112</v>
      </c>
      <c r="K106" t="str">
        <f>IF(B106=0,0,+VLOOKUP($A106,'по изворима и контима'!$A$12:J$499,9,FALSE))</f>
        <v>01</v>
      </c>
      <c r="L106" t="e">
        <f>IF($A106=0,0,+VLOOKUP($F106,spisak!$C$11:$F$29,3,FALSE))</f>
        <v>#N/A</v>
      </c>
      <c r="M106" t="e">
        <f>IF($A106=0,0,+VLOOKUP($F106,spisak!$C$11:$F$29,4,FALSE))</f>
        <v>#N/A</v>
      </c>
      <c r="N106" s="138" t="str">
        <f t="shared" ref="N106" si="110">+IF(A106=0,0,"2018")</f>
        <v>2018</v>
      </c>
      <c r="O106" s="120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13</v>
      </c>
      <c r="B107">
        <f t="shared" si="72"/>
        <v>13</v>
      </c>
      <c r="C107" s="119">
        <f>IF(A107=0,0,+spisak!A$4)</f>
        <v>102</v>
      </c>
      <c r="D107" t="str">
        <f>IF(A107=0,0,+spisak!C$4)</f>
        <v>Трговиште</v>
      </c>
      <c r="E107" s="166" t="e">
        <f>IF(A107=0,0,+spisak!#REF!)</f>
        <v>#REF!</v>
      </c>
      <c r="F107" t="str">
        <f>IF(A107=0,0,+VLOOKUP($A107,'по изворима и контима'!$A$12:D$499,4,FALSE))</f>
        <v>"СИМПО" - Куповина имовине у Доњем Стајевцу</v>
      </c>
      <c r="G107" t="str">
        <f>IF(A107=0,0,+VLOOKUP($A107,'по изворима и контима'!$A$12:G$499,5,FALSE))</f>
        <v>1501</v>
      </c>
      <c r="H107" t="str">
        <f>IF(A107=0,0,+VLOOKUP($A107,'по изворима и контима'!$A$12:H$499,6,FALSE))</f>
        <v>0005</v>
      </c>
      <c r="I107">
        <f>IF(A107=0,0,+VLOOKUP($A107,'по изворима и контима'!$A$12:H$499,7,FALSE))</f>
        <v>511</v>
      </c>
      <c r="J107">
        <f>IF(A107=0,0,+VLOOKUP($A107,'по изворима и контима'!$A$12:I$499,8,FALSE))</f>
        <v>5112</v>
      </c>
      <c r="K107" t="str">
        <f>IF(B107=0,0,+VLOOKUP($A107,'по изворима и контима'!$A$12:J$499,9,FALSE))</f>
        <v>01</v>
      </c>
      <c r="L107" t="e">
        <f>IF($A107=0,0,+VLOOKUP($F107,spisak!$C$11:$F$29,3,FALSE))</f>
        <v>#N/A</v>
      </c>
      <c r="M107" t="e">
        <f>IF($A107=0,0,+VLOOKUP($F107,spisak!$C$11:$F$29,4,FALSE))</f>
        <v>#N/A</v>
      </c>
      <c r="N107" s="138" t="str">
        <f t="shared" ref="N107" si="111">+IF(A107=0,0,"2019")</f>
        <v>2019</v>
      </c>
      <c r="O107" s="120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13</v>
      </c>
      <c r="B108">
        <f t="shared" si="72"/>
        <v>14</v>
      </c>
      <c r="C108" s="119">
        <f>IF(A108=0,0,+spisak!A$4)</f>
        <v>102</v>
      </c>
      <c r="D108" t="str">
        <f>IF(A108=0,0,+spisak!C$4)</f>
        <v>Трговиште</v>
      </c>
      <c r="E108" s="166" t="e">
        <f>IF(A108=0,0,+spisak!#REF!)</f>
        <v>#REF!</v>
      </c>
      <c r="F108" t="str">
        <f>IF(A108=0,0,+VLOOKUP($A108,'по изворима и контима'!$A$12:D$499,4,FALSE))</f>
        <v>"СИМПО" - Куповина имовине у Доњем Стајевцу</v>
      </c>
      <c r="G108" t="str">
        <f>IF(A108=0,0,+VLOOKUP($A108,'по изворима и контима'!$A$12:G$499,5,FALSE))</f>
        <v>1501</v>
      </c>
      <c r="H108" t="str">
        <f>IF(A108=0,0,+VLOOKUP($A108,'по изворима и контима'!$A$12:H$499,6,FALSE))</f>
        <v>0005</v>
      </c>
      <c r="I108">
        <f>IF(A108=0,0,+VLOOKUP($A108,'по изворима и контима'!$A$12:H$499,7,FALSE))</f>
        <v>511</v>
      </c>
      <c r="J108">
        <f>IF(A108=0,0,+VLOOKUP($A108,'по изворима и контима'!$A$12:I$499,8,FALSE))</f>
        <v>5112</v>
      </c>
      <c r="K108" t="str">
        <f>IF(B108=0,0,+VLOOKUP($A108,'по изворима и контима'!$A$12:J$499,9,FALSE))</f>
        <v>01</v>
      </c>
      <c r="L108" t="e">
        <f>IF($A108=0,0,+VLOOKUP($F108,spisak!$C$11:$F$29,3,FALSE))</f>
        <v>#N/A</v>
      </c>
      <c r="M108" t="e">
        <f>IF($A108=0,0,+VLOOKUP($F108,spisak!$C$11:$F$29,4,FALSE))</f>
        <v>#N/A</v>
      </c>
      <c r="N108" s="138" t="str">
        <f t="shared" ref="N108" si="112">+IF(A108=0,0,"nakon 2019")</f>
        <v>nakon 2019</v>
      </c>
      <c r="O108" s="120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8">
        <f t="shared" ref="N109" si="113"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8">
        <f t="shared" ref="N110" si="115"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8">
        <f t="shared" ref="N111" si="116"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8">
        <f t="shared" ref="N112" si="117"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8">
        <f t="shared" ref="N113" si="118"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8">
        <f t="shared" ref="N114" si="119"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8">
        <f t="shared" ref="N115" si="120"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8">
        <f t="shared" ref="N116" si="121"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8">
        <f t="shared" ref="N117" si="123"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8">
        <f t="shared" ref="N118" si="124"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8">
        <f t="shared" ref="N119" si="125"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8">
        <f t="shared" ref="N120" si="126"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8">
        <f t="shared" ref="N121" si="127"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8">
        <f t="shared" ref="N122" si="128"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8">
        <f t="shared" ref="N123" si="129"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8">
        <f t="shared" ref="N124" si="130"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8">
        <f t="shared" ref="N125" si="132"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8">
        <f t="shared" ref="N126" si="133"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8">
        <f t="shared" ref="N127" si="134"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8">
        <f t="shared" ref="N128" si="135"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8">
        <f t="shared" ref="N129" si="136"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8">
        <f t="shared" ref="N130" si="137"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8">
        <f t="shared" ref="N131" si="138"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8">
        <f t="shared" ref="N132" si="139"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8">
        <f t="shared" ref="N133" si="140"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8">
        <f t="shared" ref="N134" si="141"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8">
        <f t="shared" ref="N135" si="142"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8">
        <f t="shared" ref="N136" si="144"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8">
        <f t="shared" ref="N137" si="145"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8">
        <f t="shared" ref="N138" si="147"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8">
        <f t="shared" ref="N139" si="148"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8">
        <f t="shared" ref="N140" si="149"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8">
        <f t="shared" ref="N141" si="150"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8">
        <f t="shared" ref="N142" si="151"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8">
        <f t="shared" ref="N143" si="152"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8">
        <f t="shared" ref="N144" si="153"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8">
        <f t="shared" ref="N145" si="155"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8">
        <f t="shared" ref="N146" si="156"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8">
        <f t="shared" ref="N147" si="157"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8">
        <f t="shared" ref="N148" si="158"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8">
        <f t="shared" ref="N149" si="159"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8">
        <f t="shared" ref="N150" si="160"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8">
        <f t="shared" ref="N151" si="161"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8">
        <f t="shared" ref="N152" si="162"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8">
        <f t="shared" ref="N153" si="164"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8">
        <f t="shared" ref="N154" si="165"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8">
        <f t="shared" ref="N155" si="166"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8">
        <f t="shared" ref="N156" si="167"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8">
        <f t="shared" ref="N157" si="168"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8">
        <f t="shared" ref="N158" si="169"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8">
        <f t="shared" ref="N159" si="170"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8">
        <f t="shared" ref="N160" si="171"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8">
        <f t="shared" ref="N161" si="172"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8">
        <f t="shared" ref="N162" si="173"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8">
        <f t="shared" ref="N163" si="174"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8">
        <f t="shared" ref="N164" si="175"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8">
        <f t="shared" ref="N165" si="176"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8">
        <f t="shared" ref="N166" si="178"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8">
        <f t="shared" ref="N167" si="179"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8">
        <f t="shared" ref="N168" si="180"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8">
        <f t="shared" ref="N169" si="181"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8">
        <f t="shared" ref="N170" si="182"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8">
        <f t="shared" ref="N171" si="183"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8">
        <f t="shared" ref="N172" si="184"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8">
        <f t="shared" ref="N173" si="186"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8">
        <f t="shared" ref="N174" si="187"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8">
        <f t="shared" ref="N175" si="188"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8">
        <f t="shared" ref="N176" si="189"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8">
        <f t="shared" ref="N177" si="190"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8">
        <f t="shared" ref="N178" si="191"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8">
        <f t="shared" ref="N179" si="192"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8">
        <f t="shared" ref="N180" si="193"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8">
        <f t="shared" ref="N181" si="195"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8">
        <f t="shared" ref="N182" si="196"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8">
        <f t="shared" ref="N183" si="197"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8">
        <f t="shared" ref="N184" si="198"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8">
        <f t="shared" ref="N185" si="199"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8">
        <f t="shared" ref="N186" si="200"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8">
        <f t="shared" ref="N187" si="201"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8">
        <f t="shared" ref="N188" si="202"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8">
        <f t="shared" ref="N189" si="203"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8">
        <f t="shared" ref="N190" si="204"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8">
        <f t="shared" ref="N191" si="205"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8">
        <f t="shared" ref="N192" si="206"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8">
        <f t="shared" ref="N193" si="207"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8">
        <f t="shared" ref="N194" si="209"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8">
        <f t="shared" ref="N195" si="210"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8">
        <f t="shared" ref="N196" si="211"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8">
        <f t="shared" ref="N197" si="212"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8">
        <f t="shared" ref="N198" si="213"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8">
        <f t="shared" ref="N199" si="214"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8">
        <f t="shared" ref="N200" si="216"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8">
        <f t="shared" ref="N201" si="218"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8">
        <f t="shared" ref="N202" si="219"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8">
        <f t="shared" ref="N203" si="220"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8">
        <f t="shared" ref="N204" si="221"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8">
        <f t="shared" ref="N205" si="222"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8">
        <f t="shared" ref="N206" si="223"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8">
        <f t="shared" ref="N207" si="224"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8">
        <f t="shared" ref="N208" si="225"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8">
        <f t="shared" ref="N209" si="227"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8">
        <f t="shared" ref="N210" si="228"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8">
        <f t="shared" ref="N211" si="229"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8">
        <f t="shared" ref="N212" si="230"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8">
        <f t="shared" ref="N213" si="231"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8">
        <f t="shared" ref="N214" si="232"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8">
        <f t="shared" ref="N215" si="233"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8">
        <f t="shared" ref="N216" si="234"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8">
        <f t="shared" ref="N217" si="235"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8">
        <f t="shared" ref="N218" si="236"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8">
        <f t="shared" ref="N219" si="237"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8">
        <f t="shared" ref="N220" si="238"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8">
        <f t="shared" ref="N221" si="239"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8">
        <f t="shared" ref="N222" si="241"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8">
        <f t="shared" ref="N223" si="242"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8">
        <f t="shared" ref="N224" si="243"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8">
        <f t="shared" ref="N225" si="244"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8">
        <f t="shared" ref="N226" si="245"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8">
        <f t="shared" ref="N227" si="246"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8">
        <f t="shared" ref="N228" si="247"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8">
        <f t="shared" ref="N229" si="249"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8">
        <f t="shared" ref="N230" si="250"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8">
        <f t="shared" ref="N231" si="251"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8">
        <f t="shared" ref="N232" si="252"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8">
        <f t="shared" ref="N233" si="253"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8">
        <f t="shared" ref="N234" si="254"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8">
        <f t="shared" ref="N235" si="255"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8">
        <f t="shared" ref="N236" si="256"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8">
        <f t="shared" ref="N237" si="258"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8">
        <f t="shared" ref="N238" si="259"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8">
        <f t="shared" ref="N239" si="260"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8">
        <f t="shared" ref="N240" si="261"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8">
        <f t="shared" ref="N241" si="262"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8">
        <f t="shared" ref="N242" si="263"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8">
        <f t="shared" ref="N243" si="264"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8">
        <f t="shared" ref="N244" si="265"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8">
        <f t="shared" ref="N245" si="266"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8">
        <f t="shared" ref="N246" si="267"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8">
        <f t="shared" ref="N247" si="268"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8">
        <f t="shared" ref="N248" si="269"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8">
        <f t="shared" ref="N249" si="270"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8">
        <f t="shared" ref="N250" si="272"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8">
        <f t="shared" ref="N251" si="273"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8">
        <f t="shared" ref="N252" si="274"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8">
        <f t="shared" ref="N253" si="275"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8">
        <f t="shared" ref="N254" si="276"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8">
        <f t="shared" ref="N255" si="277"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8">
        <f t="shared" ref="N256" si="278"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8">
        <f t="shared" ref="N257" si="280"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8">
        <f t="shared" ref="N258" si="281"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8">
        <f t="shared" ref="N259" si="282"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8">
        <f t="shared" ref="N260" si="283"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8">
        <f t="shared" ref="N261" si="284"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8">
        <f t="shared" ref="N262" si="285"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8">
        <f t="shared" ref="N263" si="286"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8">
        <f t="shared" ref="N264" si="288"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8">
        <f t="shared" ref="N265" si="290"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8">
        <f t="shared" ref="N266" si="291"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8">
        <f t="shared" ref="N267" si="292"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8">
        <f t="shared" ref="N268" si="293"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8">
        <f t="shared" ref="N269" si="294"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8">
        <f t="shared" ref="N270" si="295"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8">
        <f t="shared" ref="N271" si="296"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8">
        <f t="shared" ref="N272" si="297"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8">
        <f t="shared" ref="N273" si="298"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8">
        <f t="shared" ref="N274" si="299"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8">
        <f t="shared" ref="N275" si="300"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8">
        <f t="shared" ref="N276" si="301"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8">
        <f t="shared" ref="N277" si="302"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8">
        <f t="shared" ref="N278" si="304"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8">
        <f t="shared" ref="N279" si="305"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8">
        <f t="shared" ref="N280" si="306"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8">
        <f t="shared" ref="N281" si="307"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8">
        <f t="shared" ref="N282" si="308"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8">
        <f t="shared" ref="N283" si="309"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8">
        <f t="shared" ref="N284" si="310"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8">
        <f t="shared" ref="N285" si="312"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8">
        <f t="shared" ref="N286" si="313"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8">
        <f t="shared" ref="N287" si="314"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8">
        <f t="shared" ref="N288" si="315"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8">
        <f t="shared" ref="N289" si="316"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8">
        <f t="shared" ref="N290" si="317"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8">
        <f t="shared" ref="N291" si="318"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8">
        <f t="shared" ref="N292" si="319"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8">
        <f t="shared" ref="N293" si="321"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8">
        <f t="shared" ref="N294" si="322"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8">
        <f t="shared" ref="N295" si="323"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8">
        <f t="shared" ref="N296" si="324"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8">
        <f t="shared" ref="N297" si="325"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8">
        <f t="shared" ref="N298" si="326"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8">
        <f t="shared" ref="N299" si="327"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8">
        <f t="shared" ref="N300" si="328"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8">
        <f t="shared" ref="N301" si="329"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8">
        <f t="shared" ref="N302" si="330"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8">
        <f t="shared" ref="N303" si="331"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8">
        <f t="shared" ref="N304" si="332"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8">
        <f t="shared" ref="N305" si="333"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8">
        <f t="shared" ref="N306" si="335"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8">
        <f t="shared" ref="N307" si="336"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8">
        <f t="shared" ref="N308" si="337"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8">
        <f t="shared" ref="N309" si="338"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8">
        <f t="shared" ref="N310" si="339"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8">
        <f t="shared" ref="N311" si="340"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8">
        <f t="shared" ref="N312" si="341"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8">
        <f t="shared" ref="N313" si="343"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8">
        <f t="shared" ref="N314" si="344"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8">
        <f t="shared" ref="N315" si="345"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8">
        <f t="shared" ref="N316" si="346"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8">
        <f t="shared" ref="N317" si="347"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8">
        <f t="shared" ref="N318" si="348"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8">
        <f t="shared" ref="N319" si="349"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8">
        <f t="shared" ref="N320" si="350"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8">
        <f t="shared" ref="N321" si="352"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8">
        <f t="shared" ref="N322" si="353"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8">
        <f t="shared" ref="N323" si="354"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8">
        <f t="shared" ref="N324" si="355"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8">
        <f t="shared" ref="N325" si="356"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8">
        <f t="shared" ref="N326" si="357"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8">
        <f t="shared" ref="N327" si="358"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8">
        <f t="shared" ref="N328" si="360"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8">
        <f t="shared" ref="N329" si="361"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8">
        <f t="shared" ref="N330" si="362"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8">
        <f t="shared" ref="N331" si="363"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8">
        <f t="shared" ref="N332" si="364"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8">
        <f t="shared" ref="N333" si="365"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8">
        <f t="shared" ref="N334" si="367"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8">
        <f t="shared" ref="N335" si="368"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8">
        <f t="shared" ref="N336" si="369"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8">
        <f t="shared" ref="N337" si="370"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8">
        <f t="shared" ref="N338" si="371"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8">
        <f t="shared" ref="N339" si="372"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8">
        <f t="shared" ref="N340" si="373"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8">
        <f t="shared" ref="N341" si="375"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8">
        <f t="shared" ref="N342" si="376"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8">
        <f t="shared" ref="N343" si="377"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8">
        <f t="shared" ref="N344" si="378"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8">
        <f t="shared" ref="N345" si="379"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8">
        <f t="shared" ref="N346" si="380"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8">
        <f t="shared" ref="N347" si="381"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8">
        <f t="shared" ref="N348" si="382"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8">
        <f t="shared" ref="N349" si="384"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8">
        <f t="shared" ref="N350" si="385"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8">
        <f t="shared" ref="N351" si="386"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8">
        <f t="shared" ref="N352" si="387"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8">
        <f t="shared" ref="N353" si="388"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8">
        <f t="shared" ref="N354" si="389"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8">
        <f t="shared" ref="N355" si="390"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8">
        <f t="shared" ref="N356" si="391"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8">
        <f t="shared" ref="N357" si="392"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8">
        <f t="shared" ref="N358" si="393"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8">
        <f t="shared" ref="N359" si="394"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8">
        <f t="shared" ref="N360" si="395"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8">
        <f t="shared" ref="N361" si="396"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8">
        <f t="shared" ref="N362" si="398"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8">
        <f t="shared" ref="N363" si="399"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8">
        <f t="shared" ref="N364" si="400"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8">
        <f t="shared" ref="N365" si="401"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8">
        <f t="shared" ref="N366" si="402"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8">
        <f t="shared" ref="N367" si="403"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8">
        <f t="shared" ref="N368" si="404"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8">
        <f t="shared" ref="N369" si="406"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8">
        <f t="shared" ref="N370" si="407"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8">
        <f t="shared" ref="N371" si="408"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8">
        <f t="shared" ref="N372" si="409"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8">
        <f t="shared" ref="N373" si="410"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8">
        <f t="shared" ref="N374" si="411"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8">
        <f t="shared" ref="N375" si="412"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8">
        <f t="shared" ref="N376" si="413"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8">
        <f t="shared" ref="N377" si="415"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8">
        <f t="shared" ref="N378" si="416"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8">
        <f t="shared" ref="N379" si="417"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8">
        <f t="shared" ref="N380" si="418"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8">
        <f t="shared" ref="N381" si="419"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8">
        <f t="shared" ref="N382" si="420"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8">
        <f t="shared" ref="N383" si="421"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8">
        <f t="shared" ref="N384" si="422"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8">
        <f t="shared" ref="N385" si="423"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8">
        <f t="shared" ref="N386" si="424"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8">
        <f t="shared" ref="N387" si="425"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8">
        <f t="shared" ref="N388" si="426"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8">
        <f t="shared" ref="N389" si="427"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8">
        <f t="shared" ref="N390" si="429"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8">
        <f t="shared" ref="N391" si="430"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8">
        <f t="shared" ref="N392" si="432"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8">
        <f t="shared" ref="N393" si="433"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8">
        <f t="shared" ref="N394" si="434"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8">
        <f t="shared" ref="N395" si="435"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8">
        <f t="shared" ref="N396" si="436"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8">
        <f t="shared" ref="N397" si="438"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8">
        <f t="shared" ref="N398" si="439"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8">
        <f t="shared" ref="N399" si="440"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8">
        <f t="shared" ref="N400" si="441"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8">
        <f t="shared" ref="N401" si="442"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8">
        <f t="shared" ref="N402" si="443"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8">
        <f t="shared" ref="N403" si="444"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8">
        <f t="shared" ref="N404" si="445"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8">
        <f t="shared" ref="N405" si="447"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8">
        <f t="shared" ref="N406" si="448"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8">
        <f t="shared" ref="N407" si="449"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8">
        <f t="shared" ref="N408" si="450"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8">
        <f t="shared" ref="N409" si="451"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8">
        <f t="shared" ref="N410" si="452"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8">
        <f t="shared" ref="N411" si="453"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8">
        <f t="shared" ref="N412" si="454"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8">
        <f t="shared" ref="N413" si="455"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8">
        <f t="shared" ref="N414" si="456"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8">
        <f t="shared" ref="N415" si="457"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8">
        <f t="shared" ref="N416" si="458"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8">
        <f t="shared" ref="N417" si="459"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8">
        <f t="shared" ref="N418" si="461"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8">
        <f t="shared" ref="N419" si="462"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8">
        <f t="shared" ref="N420" si="463"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8">
        <f t="shared" ref="N421" si="464"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8">
        <f t="shared" ref="N422" si="465"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8">
        <f t="shared" ref="N423" si="466"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8">
        <f t="shared" ref="N424" si="467"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8">
        <f t="shared" ref="N425" si="469"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8">
        <f t="shared" ref="N426" si="470"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8">
        <f t="shared" ref="N427" si="471"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8">
        <f t="shared" ref="N428" si="472"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8">
        <f t="shared" ref="N429" si="473"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8">
        <f t="shared" ref="N430" si="474"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8">
        <f t="shared" ref="N431" si="475"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8">
        <f t="shared" ref="N432" si="476"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8">
        <f t="shared" ref="N433" si="478"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8">
        <f t="shared" ref="N434" si="479"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8">
        <f t="shared" ref="N435" si="480"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8">
        <f t="shared" ref="N436" si="481"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8">
        <f t="shared" ref="N437" si="482"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8">
        <f t="shared" ref="N438" si="483"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8">
        <f t="shared" ref="N439" si="484"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8">
        <f t="shared" ref="N440" si="485"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8">
        <f t="shared" ref="N441" si="486"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8">
        <f t="shared" ref="N442" si="487"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8">
        <f t="shared" ref="N443" si="488"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8">
        <f t="shared" ref="N444" si="489"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8">
        <f t="shared" ref="N445" si="490"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8">
        <f t="shared" ref="N446" si="492"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8">
        <f t="shared" ref="N447" si="493"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8">
        <f t="shared" ref="N448" si="494"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8">
        <f t="shared" ref="N449" si="495"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8">
        <f t="shared" ref="N450" si="496"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8">
        <f t="shared" ref="N451" si="497"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8">
        <f t="shared" ref="N452" si="498"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8">
        <f t="shared" ref="N453" si="500"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8">
        <f t="shared" ref="N454" si="501"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8">
        <f t="shared" ref="N455" si="502"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8">
        <f t="shared" ref="N456" si="504"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8">
        <f t="shared" ref="N457" si="505"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8">
        <f t="shared" ref="N458" si="506"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8">
        <f t="shared" ref="N459" si="507"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8">
        <f t="shared" ref="N460" si="508"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8">
        <f t="shared" ref="N461" si="510"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8">
        <f t="shared" ref="N462" si="511"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8">
        <f t="shared" ref="N463" si="512"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8">
        <f t="shared" ref="N464" si="513"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8">
        <f t="shared" ref="N465" si="514"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8">
        <f t="shared" ref="N466" si="515"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8">
        <f t="shared" ref="N467" si="516"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8">
        <f t="shared" ref="N468" si="517"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8">
        <f t="shared" ref="N469" si="518"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8">
        <f t="shared" ref="N470" si="519"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8">
        <f t="shared" ref="N471" si="520"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8">
        <f t="shared" ref="N472" si="521"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8">
        <f t="shared" ref="N473" si="522"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8">
        <f t="shared" ref="N474" si="524"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8">
        <f t="shared" ref="N475" si="525"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8">
        <f t="shared" ref="N476" si="526"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8">
        <f t="shared" ref="N477" si="527"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8">
        <f t="shared" ref="N478" si="528"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8">
        <f t="shared" ref="N479" si="529"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8">
        <f t="shared" ref="N480" si="530"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8">
        <f t="shared" ref="N481" si="532"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8">
        <f t="shared" ref="N482" si="533"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8">
        <f t="shared" ref="N483" si="534"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8">
        <f t="shared" ref="N484" si="535"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8">
        <f t="shared" ref="N485" si="536"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8">
        <f t="shared" ref="N486" si="537"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8">
        <f t="shared" ref="N487" si="538"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8">
        <f t="shared" ref="N488" si="539"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8">
        <f t="shared" ref="N489" si="541"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8">
        <f t="shared" ref="N490" si="542"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8">
        <f t="shared" ref="N491" si="543"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8">
        <f t="shared" ref="N492" si="544"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8">
        <f t="shared" ref="N493" si="545"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8">
        <f t="shared" ref="N494" si="546"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8">
        <f t="shared" ref="N495" si="547"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8">
        <f t="shared" ref="N496" si="548"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8">
        <f t="shared" ref="N497" si="549"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8">
        <f t="shared" ref="N498" si="550"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8">
        <f t="shared" ref="N499" si="551"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8">
        <f t="shared" ref="N500" si="552"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8">
        <f t="shared" ref="N501" si="553"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8">
        <f t="shared" ref="N502" si="555"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8">
        <f t="shared" ref="N503" si="556"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8">
        <f t="shared" ref="N504" si="557"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8">
        <f t="shared" ref="N505" si="558"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8">
        <f t="shared" ref="N506" si="559"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8">
        <f t="shared" ref="N507" si="560"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8">
        <f t="shared" ref="N508" si="561"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8">
        <f t="shared" ref="N509" si="563"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8">
        <f t="shared" ref="N510" si="564"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8">
        <f t="shared" ref="N511" si="565"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8">
        <f t="shared" ref="N512" si="566"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8">
        <f t="shared" ref="N513" si="567"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8">
        <f t="shared" ref="N514" si="568"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8">
        <f t="shared" ref="N515" si="569"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8">
        <f t="shared" ref="N516" si="570"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8">
        <f t="shared" ref="N517" si="572"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8">
        <f t="shared" ref="N518" si="573"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8">
        <f t="shared" ref="N519" si="574"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8">
        <f t="shared" ref="N520" si="576"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8">
        <f t="shared" ref="N521" si="577"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8">
        <f t="shared" ref="N522" si="578"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8">
        <f t="shared" ref="N523" si="579"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8">
        <f t="shared" ref="N524" si="580"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8">
        <f t="shared" ref="N525" si="581"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8">
        <f t="shared" ref="N526" si="582"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8">
        <f t="shared" ref="N527" si="583"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8">
        <f t="shared" ref="N528" si="584"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8">
        <f t="shared" ref="N529" si="585"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8">
        <f t="shared" ref="N530" si="587"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8">
        <f t="shared" ref="N531" si="588"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8">
        <f t="shared" ref="N532" si="589"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8">
        <f t="shared" ref="N533" si="590"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8">
        <f t="shared" ref="N534" si="591"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8">
        <f t="shared" ref="N535" si="592"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8">
        <f t="shared" ref="N536" si="593"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8">
        <f t="shared" ref="N537" si="595"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8">
        <f t="shared" ref="N538" si="596"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8">
        <f t="shared" ref="N539" si="597"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8">
        <f t="shared" ref="N540" si="598"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8">
        <f t="shared" ref="N541" si="599"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8">
        <f t="shared" ref="N542" si="600"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8">
        <f t="shared" ref="N543" si="601"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8">
        <f t="shared" ref="N544" si="602"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8">
        <f t="shared" ref="N545" si="604"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8">
        <f t="shared" ref="N546" si="605"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8">
        <f t="shared" ref="N547" si="606"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8">
        <f t="shared" ref="N548" si="607"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8">
        <f t="shared" ref="N549" si="608"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8">
        <f t="shared" ref="N550" si="609"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8">
        <f t="shared" ref="N551" si="610"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8">
        <f t="shared" ref="N552" si="611"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8">
        <f t="shared" ref="N553" si="612"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8">
        <f t="shared" ref="N554" si="613"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8">
        <f t="shared" ref="N555" si="614"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8">
        <f t="shared" ref="N556" si="615"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8">
        <f t="shared" ref="N557" si="616"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8">
        <f t="shared" ref="N558" si="618"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8">
        <f t="shared" ref="N559" si="619"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8">
        <f t="shared" ref="N560" si="620"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8">
        <f t="shared" ref="N561" si="621"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8">
        <f t="shared" ref="N562" si="622"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8">
        <f t="shared" ref="N563" si="623"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8">
        <f t="shared" ref="N564" si="624"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8">
        <f t="shared" ref="N565" si="626"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8">
        <f t="shared" ref="N566" si="627"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8">
        <f t="shared" ref="N567" si="628"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8">
        <f t="shared" ref="N568" si="629"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8">
        <f t="shared" ref="N569" si="630"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8">
        <f t="shared" ref="N570" si="631"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8">
        <f t="shared" ref="N571" si="632"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8">
        <f t="shared" ref="N572" si="633"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8">
        <f t="shared" ref="N573" si="635"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8">
        <f t="shared" ref="N574" si="636"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8">
        <f t="shared" ref="N575" si="637"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8">
        <f t="shared" ref="N576" si="638"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8">
        <f t="shared" ref="N577" si="639"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8">
        <f t="shared" ref="N578" si="640"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8">
        <f t="shared" ref="N579" si="641"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8">
        <f t="shared" ref="N580" si="642"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8">
        <f t="shared" ref="N581" si="643"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8">
        <f t="shared" ref="N582" si="644"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8">
        <f t="shared" ref="N583" si="645"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8">
        <f t="shared" ref="N584" si="647"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8">
        <f t="shared" ref="N585" si="648"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8">
        <f t="shared" ref="N586" si="650"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8">
        <f t="shared" ref="N587" si="651"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8">
        <f t="shared" ref="N588" si="652"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8">
        <f t="shared" ref="N589" si="653"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8">
        <f t="shared" ref="N590" si="654"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8">
        <f t="shared" ref="N591" si="655"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8">
        <f t="shared" ref="N592" si="656"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8">
        <f t="shared" ref="N593" si="658"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8">
        <f t="shared" ref="N594" si="659"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8">
        <f t="shared" ref="N595" si="660"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8">
        <f t="shared" ref="N596" si="661"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8">
        <f t="shared" ref="N597" si="662"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8">
        <f t="shared" ref="N598" si="663"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8">
        <f t="shared" ref="N599" si="664"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8">
        <f t="shared" ref="N600" si="665"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8">
        <f t="shared" ref="N601" si="667"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8">
        <f t="shared" ref="N602" si="668"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8">
        <f t="shared" ref="N603" si="669"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8">
        <f t="shared" ref="N604" si="670"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8">
        <f t="shared" ref="N605" si="671"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8">
        <f t="shared" ref="N606" si="672"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8">
        <f t="shared" ref="N607" si="673"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8">
        <f t="shared" ref="N608" si="674"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8">
        <f t="shared" ref="N609" si="675"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8">
        <f t="shared" ref="N610" si="676"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8">
        <f t="shared" ref="N611" si="677"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8">
        <f t="shared" ref="N612" si="678"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8">
        <f t="shared" ref="N613" si="679"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8">
        <f t="shared" ref="N614" si="681"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8">
        <f t="shared" ref="N615" si="682"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8">
        <f t="shared" ref="N616" si="683"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8">
        <f t="shared" ref="N617" si="684"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8">
        <f t="shared" ref="N618" si="685"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8">
        <f t="shared" ref="N619" si="686"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8">
        <f t="shared" ref="N620" si="687"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8">
        <f t="shared" ref="N621" si="689"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8">
        <f t="shared" ref="N622" si="690"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8">
        <f t="shared" ref="N623" si="691"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8">
        <f t="shared" ref="N624" si="692"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8">
        <f t="shared" ref="N625" si="693"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8">
        <f t="shared" ref="N626" si="694"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8">
        <f t="shared" ref="N627" si="695"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8">
        <f t="shared" ref="N628" si="696"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8">
        <f t="shared" ref="N629" si="698"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8">
        <f t="shared" ref="N630" si="699"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8">
        <f t="shared" ref="N631" si="700"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8">
        <f t="shared" ref="N632" si="701"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8">
        <f t="shared" ref="N633" si="702"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8">
        <f t="shared" ref="N634" si="703"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8">
        <f t="shared" ref="N635" si="704"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8">
        <f t="shared" ref="N636" si="705"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8">
        <f t="shared" ref="N637" si="706"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8">
        <f t="shared" ref="N638" si="707"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8">
        <f t="shared" ref="N639" si="708"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8">
        <f t="shared" ref="N640" si="709"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8">
        <f t="shared" ref="N641" si="710"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8">
        <f t="shared" ref="N642" si="712"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8">
        <f t="shared" ref="N643" si="713"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8">
        <f t="shared" ref="N644" si="714"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8">
        <f t="shared" ref="N645" si="715"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8">
        <f t="shared" ref="N646" si="716"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8">
        <f t="shared" ref="N647" si="717"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spans="1:15" x14ac:dyDescent="0.25">
      <c r="O648" s="138"/>
    </row>
    <row r="649" spans="1:15" x14ac:dyDescent="0.25">
      <c r="O649" s="138"/>
    </row>
    <row r="650" spans="1:15" x14ac:dyDescent="0.25">
      <c r="O650" s="138"/>
    </row>
    <row r="651" spans="1:15" x14ac:dyDescent="0.25">
      <c r="O651" s="138"/>
    </row>
    <row r="652" spans="1:15" x14ac:dyDescent="0.25">
      <c r="O652" s="138"/>
    </row>
    <row r="653" spans="1:15" x14ac:dyDescent="0.25">
      <c r="O653" s="138"/>
    </row>
    <row r="654" spans="1:15" x14ac:dyDescent="0.25">
      <c r="O654" s="138"/>
    </row>
    <row r="655" spans="1:15" x14ac:dyDescent="0.25">
      <c r="O655" s="138"/>
    </row>
    <row r="656" spans="1:15" x14ac:dyDescent="0.25">
      <c r="O656" s="138"/>
    </row>
    <row r="657" spans="15:15" x14ac:dyDescent="0.25">
      <c r="O657" s="138"/>
    </row>
    <row r="658" spans="15:15" x14ac:dyDescent="0.25">
      <c r="O658" s="138"/>
    </row>
    <row r="659" spans="15:15" x14ac:dyDescent="0.25">
      <c r="O659" s="138"/>
    </row>
    <row r="660" spans="15:15" x14ac:dyDescent="0.25">
      <c r="O660" s="138"/>
    </row>
    <row r="661" spans="15:15" x14ac:dyDescent="0.25">
      <c r="O661" s="138"/>
    </row>
    <row r="662" spans="15:15" x14ac:dyDescent="0.25">
      <c r="O662" s="138"/>
    </row>
    <row r="663" spans="15:15" x14ac:dyDescent="0.25">
      <c r="O663" s="138"/>
    </row>
    <row r="664" spans="15:15" x14ac:dyDescent="0.25">
      <c r="O664" s="138"/>
    </row>
    <row r="665" spans="15:15" x14ac:dyDescent="0.25">
      <c r="O665" s="138"/>
    </row>
    <row r="666" spans="15:15" x14ac:dyDescent="0.25">
      <c r="O666" s="138"/>
    </row>
    <row r="667" spans="15:15" x14ac:dyDescent="0.25">
      <c r="O667" s="138"/>
    </row>
    <row r="668" spans="15:15" x14ac:dyDescent="0.25">
      <c r="O668" s="138"/>
    </row>
    <row r="669" spans="15:15" x14ac:dyDescent="0.25">
      <c r="O669" s="138"/>
    </row>
    <row r="670" spans="15:15" x14ac:dyDescent="0.25">
      <c r="O670" s="138"/>
    </row>
    <row r="671" spans="15:15" x14ac:dyDescent="0.25">
      <c r="O671" s="138"/>
    </row>
    <row r="672" spans="15:15" x14ac:dyDescent="0.25">
      <c r="O672" s="138"/>
    </row>
    <row r="673" spans="15:15" x14ac:dyDescent="0.25">
      <c r="O673" s="138"/>
    </row>
    <row r="674" spans="15:15" x14ac:dyDescent="0.25">
      <c r="O674" s="138"/>
    </row>
    <row r="675" spans="15:15" x14ac:dyDescent="0.25">
      <c r="O675" s="138"/>
    </row>
    <row r="676" spans="15:15" x14ac:dyDescent="0.25">
      <c r="O676" s="138"/>
    </row>
    <row r="677" spans="15:15" x14ac:dyDescent="0.25">
      <c r="O677" s="138"/>
    </row>
    <row r="678" spans="15:15" x14ac:dyDescent="0.25">
      <c r="O678" s="138"/>
    </row>
    <row r="679" spans="15:15" x14ac:dyDescent="0.25">
      <c r="O679" s="138"/>
    </row>
    <row r="680" spans="15:15" x14ac:dyDescent="0.25">
      <c r="O680" s="138"/>
    </row>
    <row r="681" spans="15:15" x14ac:dyDescent="0.25">
      <c r="O681" s="138"/>
    </row>
    <row r="682" spans="15:15" x14ac:dyDescent="0.25">
      <c r="O682" s="138"/>
    </row>
    <row r="683" spans="15:15" x14ac:dyDescent="0.25">
      <c r="O683" s="138"/>
    </row>
    <row r="684" spans="15:15" x14ac:dyDescent="0.25">
      <c r="O684" s="138"/>
    </row>
    <row r="685" spans="15:15" x14ac:dyDescent="0.25">
      <c r="O685" s="138"/>
    </row>
    <row r="686" spans="15:15" x14ac:dyDescent="0.25">
      <c r="O686" s="138"/>
    </row>
    <row r="687" spans="15:15" x14ac:dyDescent="0.25">
      <c r="O687" s="138"/>
    </row>
    <row r="688" spans="15:15" x14ac:dyDescent="0.25">
      <c r="O688" s="138"/>
    </row>
    <row r="689" spans="15:15" x14ac:dyDescent="0.25">
      <c r="O689" s="138"/>
    </row>
    <row r="690" spans="15:15" x14ac:dyDescent="0.25">
      <c r="O690" s="138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4"/>
    <col min="2" max="2" width="38.7109375" customWidth="1"/>
  </cols>
  <sheetData>
    <row r="2" spans="1:2" x14ac:dyDescent="0.25">
      <c r="A2" s="124">
        <v>1</v>
      </c>
      <c r="B2" t="s">
        <v>800</v>
      </c>
    </row>
    <row r="3" spans="1:2" x14ac:dyDescent="0.25">
      <c r="A3" s="124">
        <v>2</v>
      </c>
      <c r="B3" t="s">
        <v>802</v>
      </c>
    </row>
    <row r="4" spans="1:2" x14ac:dyDescent="0.25">
      <c r="A4" s="124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69"/>
      <c r="B2" s="169"/>
      <c r="C2" s="169"/>
      <c r="D2" s="16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55" t="s">
        <v>729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170"/>
    </row>
    <row r="2" spans="1:23" ht="18.75" thickBot="1" x14ac:dyDescent="0.25">
      <c r="A2" s="267" t="s">
        <v>779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171"/>
    </row>
    <row r="3" spans="1:23" ht="15" thickBot="1" x14ac:dyDescent="0.25">
      <c r="A3" s="263" t="s">
        <v>456</v>
      </c>
      <c r="B3" s="264"/>
      <c r="C3" s="264"/>
      <c r="D3" s="264"/>
      <c r="E3" s="168"/>
      <c r="F3" s="168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6">
        <f>spisak!$A$4</f>
        <v>102</v>
      </c>
      <c r="C4" s="261" t="str">
        <f>spisak!$C$4</f>
        <v>Трговиште</v>
      </c>
      <c r="D4" s="262"/>
      <c r="E4" s="262"/>
      <c r="F4" s="262"/>
      <c r="G4" s="262"/>
      <c r="H4" s="262"/>
      <c r="I4" s="262"/>
      <c r="J4" s="167"/>
      <c r="K4" s="163"/>
      <c r="L4" s="66"/>
    </row>
    <row r="5" spans="1:23" ht="15" thickBot="1" x14ac:dyDescent="0.25">
      <c r="A5" s="265"/>
      <c r="B5" s="266"/>
      <c r="C5" s="266"/>
      <c r="D5" s="266"/>
      <c r="E5" s="168"/>
      <c r="F5" s="168"/>
      <c r="I5" s="66"/>
      <c r="J5" s="66"/>
      <c r="K5" s="66"/>
      <c r="L5" s="66"/>
    </row>
    <row r="6" spans="1:23" ht="15" x14ac:dyDescent="0.2">
      <c r="L6" s="68">
        <f>spisak!M$6</f>
        <v>0</v>
      </c>
      <c r="M6" s="69">
        <f>spisak!N$6</f>
        <v>0</v>
      </c>
      <c r="N6" s="69">
        <f>spisak!O$6</f>
        <v>0</v>
      </c>
      <c r="O6" s="69">
        <f>spisak!P$6</f>
        <v>0</v>
      </c>
      <c r="P6" s="70">
        <f>spisak!J$6</f>
        <v>0</v>
      </c>
      <c r="Q6" s="172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23" ht="15" x14ac:dyDescent="0.25">
      <c r="A8" s="65">
        <f>27*spisak!A8</f>
        <v>0</v>
      </c>
      <c r="L8" s="158" t="s">
        <v>803</v>
      </c>
      <c r="M8" s="74"/>
      <c r="N8" s="75"/>
    </row>
    <row r="9" spans="1:23" ht="60" x14ac:dyDescent="0.2">
      <c r="A9" s="59" t="s">
        <v>278</v>
      </c>
      <c r="B9" s="87"/>
      <c r="C9" s="87"/>
      <c r="D9" s="59" t="s">
        <v>122</v>
      </c>
      <c r="E9" s="151" t="s">
        <v>787</v>
      </c>
      <c r="F9" s="150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605</v>
      </c>
      <c r="K10" s="89" t="s">
        <v>633</v>
      </c>
      <c r="L10" s="89" t="s">
        <v>634</v>
      </c>
      <c r="M10" s="89" t="s">
        <v>636</v>
      </c>
      <c r="N10" s="89" t="s">
        <v>789</v>
      </c>
      <c r="O10" s="89" t="s">
        <v>790</v>
      </c>
      <c r="P10" s="89" t="s">
        <v>791</v>
      </c>
      <c r="Q10" s="89" t="s">
        <v>805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x14ac:dyDescent="0.2">
      <c r="A11" s="90"/>
      <c r="B11" s="90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15" x14ac:dyDescent="0.2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2"/>
      <c r="F12" s="152"/>
      <c r="G12" s="156" t="str">
        <f t="shared" ref="G12:G31" si="0">IF(ISBLANK(H12)=TRUE,"",+VALUE(LEFT(H12,3)))</f>
        <v/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 x14ac:dyDescent="0.25">
      <c r="A13" s="102">
        <f>A12+1</f>
        <v>2</v>
      </c>
      <c r="B13" s="103" t="e">
        <f>VLOOKUP(D13,spisak!$C$11:$D$29,2,FALSE)</f>
        <v>#N/A</v>
      </c>
      <c r="C13" s="103" t="e">
        <f t="shared" ref="C13:C31" si="1">CONCATENATE(B13,RIGHT(CONCATENATE("0",A13),2))</f>
        <v>#N/A</v>
      </c>
      <c r="D13" s="165"/>
      <c r="E13" s="153"/>
      <c r="F13" s="153"/>
      <c r="G13" s="157" t="str">
        <f t="shared" si="0"/>
        <v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 x14ac:dyDescent="0.25">
      <c r="A14" s="97">
        <f t="shared" ref="A14:A31" si="2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2"/>
      <c r="F14" s="152"/>
      <c r="G14" s="156" t="str">
        <f t="shared" si="0"/>
        <v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 x14ac:dyDescent="0.2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4"/>
      <c r="F15" s="154"/>
      <c r="G15" s="157" t="str">
        <f t="shared" si="0"/>
        <v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 x14ac:dyDescent="0.2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5"/>
      <c r="F16" s="155"/>
      <c r="G16" s="156" t="str">
        <f t="shared" si="0"/>
        <v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 x14ac:dyDescent="0.25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4"/>
      <c r="F17" s="154"/>
      <c r="G17" s="157" t="str">
        <f t="shared" si="0"/>
        <v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 x14ac:dyDescent="0.25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5"/>
      <c r="F18" s="155"/>
      <c r="G18" s="156" t="str">
        <f t="shared" si="0"/>
        <v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 x14ac:dyDescent="0.25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4"/>
      <c r="F19" s="154"/>
      <c r="G19" s="157" t="str">
        <f t="shared" si="0"/>
        <v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 x14ac:dyDescent="0.25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5"/>
      <c r="F20" s="155"/>
      <c r="G20" s="156" t="str">
        <f t="shared" si="0"/>
        <v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 x14ac:dyDescent="0.25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4"/>
      <c r="F21" s="154"/>
      <c r="G21" s="157" t="str">
        <f t="shared" si="0"/>
        <v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 x14ac:dyDescent="0.25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5"/>
      <c r="F22" s="155"/>
      <c r="G22" s="156" t="str">
        <f t="shared" si="0"/>
        <v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 x14ac:dyDescent="0.25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3"/>
      <c r="F23" s="153"/>
      <c r="G23" s="157" t="str">
        <f t="shared" si="0"/>
        <v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 x14ac:dyDescent="0.25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2"/>
      <c r="F24" s="152"/>
      <c r="G24" s="156" t="str">
        <f t="shared" si="0"/>
        <v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 x14ac:dyDescent="0.25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3"/>
      <c r="F25" s="153"/>
      <c r="G25" s="157" t="str">
        <f t="shared" si="0"/>
        <v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 x14ac:dyDescent="0.25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2"/>
      <c r="F26" s="152"/>
      <c r="G26" s="156" t="str">
        <f t="shared" si="0"/>
        <v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 x14ac:dyDescent="0.25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3"/>
      <c r="F27" s="153"/>
      <c r="G27" s="157" t="str">
        <f t="shared" si="0"/>
        <v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 x14ac:dyDescent="0.25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2"/>
      <c r="F28" s="152"/>
      <c r="G28" s="156" t="str">
        <f t="shared" si="0"/>
        <v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 x14ac:dyDescent="0.25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3"/>
      <c r="F29" s="153"/>
      <c r="G29" s="157" t="str">
        <f t="shared" si="0"/>
        <v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 x14ac:dyDescent="0.25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2"/>
      <c r="F30" s="152"/>
      <c r="G30" s="156" t="str">
        <f t="shared" si="0"/>
        <v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 x14ac:dyDescent="0.25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3"/>
      <c r="F31" s="153"/>
      <c r="G31" s="157" t="str">
        <f t="shared" si="0"/>
        <v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15" x14ac:dyDescent="0.2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 x14ac:dyDescent="0.2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 x14ac:dyDescent="0.3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 x14ac:dyDescent="0.2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40" t="s">
        <v>677</v>
      </c>
      <c r="N35" s="240"/>
      <c r="O35" s="240"/>
      <c r="P35" s="109"/>
      <c r="Q35" s="109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N15" sqref="N15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55" t="s">
        <v>729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</row>
    <row r="2" spans="1:26" ht="18.75" customHeight="1" thickBot="1" x14ac:dyDescent="0.25">
      <c r="A2" s="258" t="s">
        <v>971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</row>
    <row r="3" spans="1:26" ht="15" thickBot="1" x14ac:dyDescent="0.25">
      <c r="A3" s="263" t="s">
        <v>818</v>
      </c>
      <c r="B3" s="264"/>
      <c r="C3" s="264"/>
      <c r="D3" s="264"/>
      <c r="E3" s="174"/>
      <c r="F3" s="174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6">
        <f>spisak!$A$4</f>
        <v>102</v>
      </c>
      <c r="C4" s="261" t="str">
        <f>spisak!$C$4</f>
        <v>Трговиште</v>
      </c>
      <c r="D4" s="262"/>
      <c r="E4" s="262"/>
      <c r="F4" s="262"/>
      <c r="G4" s="262"/>
      <c r="H4" s="262"/>
      <c r="I4" s="262"/>
      <c r="J4" s="173"/>
      <c r="K4" s="163"/>
      <c r="L4" s="66"/>
    </row>
    <row r="5" spans="1:26" ht="16.5" customHeight="1" thickBot="1" x14ac:dyDescent="0.25">
      <c r="A5" s="265"/>
      <c r="B5" s="266"/>
      <c r="C5" s="266"/>
      <c r="D5" s="266"/>
      <c r="E5" s="174"/>
      <c r="F5" s="174"/>
      <c r="I5" s="66"/>
      <c r="J5" s="66"/>
      <c r="K5" s="66"/>
      <c r="L5" s="66"/>
    </row>
    <row r="6" spans="1:26" ht="18.75" customHeight="1" x14ac:dyDescent="0.2">
      <c r="L6" s="68">
        <f>spisak!M$6</f>
        <v>0</v>
      </c>
      <c r="M6" s="69">
        <f>spisak!N$6</f>
        <v>0</v>
      </c>
      <c r="N6" s="69">
        <f>spisak!O$6</f>
        <v>0</v>
      </c>
      <c r="O6" s="69">
        <f>spisak!P$6</f>
        <v>0</v>
      </c>
      <c r="P6" s="70">
        <f>spisak!J$6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88500000</v>
      </c>
      <c r="N7" s="72">
        <f>SUM(N12:N49)</f>
        <v>9800000</v>
      </c>
      <c r="O7" s="72">
        <f>SUM(O12:O49)</f>
        <v>8200000</v>
      </c>
      <c r="P7" s="72">
        <f>SUM(P12:P49)</f>
        <v>0</v>
      </c>
    </row>
    <row r="8" spans="1:26" ht="15" x14ac:dyDescent="0.25">
      <c r="A8" s="65">
        <f>27*spisak!A8</f>
        <v>0</v>
      </c>
      <c r="L8" s="158" t="s">
        <v>635</v>
      </c>
      <c r="M8" s="74"/>
      <c r="N8" s="75"/>
    </row>
    <row r="9" spans="1:26" s="201" customFormat="1" ht="87.75" customHeight="1" x14ac:dyDescent="0.25">
      <c r="A9" s="195" t="s">
        <v>278</v>
      </c>
      <c r="B9" s="196"/>
      <c r="C9" s="196"/>
      <c r="D9" s="195" t="s">
        <v>122</v>
      </c>
      <c r="E9" s="150" t="s">
        <v>814</v>
      </c>
      <c r="F9" s="150" t="s">
        <v>815</v>
      </c>
      <c r="G9" s="195" t="s">
        <v>674</v>
      </c>
      <c r="H9" s="195" t="s">
        <v>675</v>
      </c>
      <c r="I9" s="200" t="s">
        <v>276</v>
      </c>
      <c r="J9" s="195" t="s">
        <v>972</v>
      </c>
      <c r="K9" s="195" t="s">
        <v>973</v>
      </c>
      <c r="L9" s="195" t="s">
        <v>974</v>
      </c>
      <c r="M9" s="195" t="s">
        <v>778</v>
      </c>
      <c r="N9" s="195" t="s">
        <v>798</v>
      </c>
      <c r="O9" s="195" t="s">
        <v>978</v>
      </c>
      <c r="P9" s="195" t="s">
        <v>975</v>
      </c>
      <c r="Q9" s="195" t="s">
        <v>979</v>
      </c>
      <c r="R9" s="195" t="s">
        <v>980</v>
      </c>
      <c r="S9" s="195" t="s">
        <v>981</v>
      </c>
      <c r="T9" s="195" t="s">
        <v>982</v>
      </c>
      <c r="U9" s="195" t="s">
        <v>810</v>
      </c>
      <c r="V9" s="195" t="s">
        <v>983</v>
      </c>
      <c r="W9" s="199" t="s">
        <v>984</v>
      </c>
      <c r="X9" s="195" t="s">
        <v>985</v>
      </c>
      <c r="Y9" s="195" t="s">
        <v>986</v>
      </c>
      <c r="Z9" s="195" t="s">
        <v>804</v>
      </c>
    </row>
    <row r="10" spans="1:26" ht="15" x14ac:dyDescent="0.2">
      <c r="A10" s="77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605</v>
      </c>
      <c r="K10" s="89" t="s">
        <v>633</v>
      </c>
      <c r="L10" s="89" t="s">
        <v>634</v>
      </c>
      <c r="M10" s="89" t="s">
        <v>636</v>
      </c>
      <c r="N10" s="89" t="s">
        <v>789</v>
      </c>
      <c r="O10" s="89" t="s">
        <v>790</v>
      </c>
      <c r="P10" s="89" t="s">
        <v>791</v>
      </c>
      <c r="Q10" s="89" t="s">
        <v>805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  <c r="X10" s="197" t="s">
        <v>987</v>
      </c>
      <c r="Y10" s="197" t="s">
        <v>988</v>
      </c>
      <c r="Z10" s="197" t="s">
        <v>989</v>
      </c>
    </row>
    <row r="11" spans="1:26" ht="15" hidden="1" customHeight="1" x14ac:dyDescent="0.2">
      <c r="A11" s="90"/>
      <c r="B11" s="90"/>
      <c r="C11" s="90"/>
      <c r="D11" s="91" t="s">
        <v>463</v>
      </c>
      <c r="E11" s="91"/>
      <c r="F11" s="91"/>
      <c r="G11" s="91" t="s">
        <v>459</v>
      </c>
      <c r="H11" s="91" t="s">
        <v>460</v>
      </c>
      <c r="I11" s="91" t="s">
        <v>461</v>
      </c>
      <c r="J11" s="91"/>
      <c r="K11" s="91"/>
      <c r="L11" s="91" t="s">
        <v>462</v>
      </c>
      <c r="M11" s="91" t="s">
        <v>451</v>
      </c>
      <c r="N11" s="92"/>
      <c r="O11" s="92"/>
      <c r="P11" s="92"/>
      <c r="Q11" s="192"/>
      <c r="R11" s="192"/>
      <c r="S11" s="192"/>
      <c r="T11" s="192"/>
      <c r="U11" s="192"/>
      <c r="V11" s="192"/>
      <c r="W11" s="192"/>
    </row>
    <row r="12" spans="1:26" ht="45" customHeight="1" x14ac:dyDescent="0.2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6" t="s">
        <v>990</v>
      </c>
      <c r="E12" s="208" t="s">
        <v>1001</v>
      </c>
      <c r="F12" s="208" t="s">
        <v>1005</v>
      </c>
      <c r="G12" s="209">
        <v>511</v>
      </c>
      <c r="H12" s="210">
        <v>5112</v>
      </c>
      <c r="I12" s="211" t="s">
        <v>1006</v>
      </c>
      <c r="J12" s="212"/>
      <c r="K12" s="212"/>
      <c r="L12" s="212"/>
      <c r="M12" s="212">
        <v>15000000</v>
      </c>
      <c r="N12" s="212"/>
      <c r="O12" s="212"/>
      <c r="P12" s="101"/>
      <c r="Q12" s="182" t="s">
        <v>1007</v>
      </c>
      <c r="R12" s="182"/>
      <c r="S12" s="193"/>
      <c r="T12" s="194"/>
      <c r="U12" s="194"/>
      <c r="V12" s="182"/>
      <c r="W12" s="182"/>
      <c r="X12" s="182"/>
      <c r="Y12" s="182"/>
      <c r="Z12" s="198"/>
    </row>
    <row r="13" spans="1:26" ht="27" customHeight="1" x14ac:dyDescent="0.25">
      <c r="A13" s="102">
        <f>A12+1</f>
        <v>2</v>
      </c>
      <c r="B13" s="103" t="e">
        <f>VLOOKUP(D13,spisak!$C$11:$D$29,2,FALSE)</f>
        <v>#N/A</v>
      </c>
      <c r="C13" s="103" t="e">
        <f t="shared" ref="C13:C31" si="0">CONCATENATE(B13,RIGHT(CONCATENATE("0",A13),2))</f>
        <v>#N/A</v>
      </c>
      <c r="D13" s="202" t="s">
        <v>991</v>
      </c>
      <c r="E13" s="205" t="s">
        <v>1001</v>
      </c>
      <c r="F13" s="205" t="s">
        <v>1005</v>
      </c>
      <c r="G13" s="213">
        <v>511</v>
      </c>
      <c r="H13" s="214">
        <v>5112</v>
      </c>
      <c r="I13" s="211" t="s">
        <v>1006</v>
      </c>
      <c r="J13" s="204"/>
      <c r="K13" s="204"/>
      <c r="L13" s="204"/>
      <c r="M13" s="204">
        <v>10000000</v>
      </c>
      <c r="N13" s="204">
        <v>3000000</v>
      </c>
      <c r="O13" s="204">
        <v>1000000</v>
      </c>
      <c r="P13" s="95"/>
      <c r="Q13" s="182" t="s">
        <v>1007</v>
      </c>
      <c r="R13" s="182"/>
      <c r="S13" s="193"/>
      <c r="T13" s="194"/>
      <c r="U13" s="194"/>
      <c r="V13" s="182"/>
      <c r="W13" s="182"/>
      <c r="X13" s="182"/>
      <c r="Y13" s="182"/>
      <c r="Z13" s="198"/>
    </row>
    <row r="14" spans="1:26" ht="27" customHeight="1" x14ac:dyDescent="0.25">
      <c r="A14" s="97">
        <f t="shared" ref="A14:A31" si="1">A13+1</f>
        <v>3</v>
      </c>
      <c r="B14" s="98" t="e">
        <f>VLOOKUP(D14,spisak!$C$11:$D$29,2,FALSE)</f>
        <v>#N/A</v>
      </c>
      <c r="C14" s="98" t="e">
        <f t="shared" si="0"/>
        <v>#N/A</v>
      </c>
      <c r="D14" s="206" t="s">
        <v>992</v>
      </c>
      <c r="E14" s="208" t="s">
        <v>1001</v>
      </c>
      <c r="F14" s="208" t="s">
        <v>1005</v>
      </c>
      <c r="G14" s="209">
        <v>511</v>
      </c>
      <c r="H14" s="210">
        <v>5112</v>
      </c>
      <c r="I14" s="211" t="s">
        <v>1006</v>
      </c>
      <c r="J14" s="212"/>
      <c r="K14" s="212"/>
      <c r="L14" s="212"/>
      <c r="M14" s="212">
        <v>10000000</v>
      </c>
      <c r="N14" s="212">
        <v>3800000</v>
      </c>
      <c r="O14" s="212">
        <v>6200000</v>
      </c>
      <c r="P14" s="101"/>
      <c r="Q14" s="182" t="s">
        <v>1007</v>
      </c>
      <c r="R14" s="182"/>
      <c r="S14" s="193"/>
      <c r="T14" s="194"/>
      <c r="U14" s="194"/>
      <c r="V14" s="182"/>
      <c r="W14" s="182"/>
      <c r="X14" s="182"/>
      <c r="Y14" s="182"/>
      <c r="Z14" s="198"/>
    </row>
    <row r="15" spans="1:26" ht="42.75" customHeight="1" x14ac:dyDescent="0.25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202" t="s">
        <v>1003</v>
      </c>
      <c r="E15" s="215" t="s">
        <v>559</v>
      </c>
      <c r="F15" s="215" t="s">
        <v>1004</v>
      </c>
      <c r="G15" s="213">
        <v>424</v>
      </c>
      <c r="H15" s="214">
        <v>4245</v>
      </c>
      <c r="I15" s="211" t="s">
        <v>1006</v>
      </c>
      <c r="J15" s="216"/>
      <c r="K15" s="216"/>
      <c r="L15" s="204"/>
      <c r="M15" s="204">
        <v>7000000</v>
      </c>
      <c r="N15" s="204"/>
      <c r="O15" s="204"/>
      <c r="P15" s="95"/>
      <c r="Q15" s="182" t="s">
        <v>1007</v>
      </c>
      <c r="R15" s="182"/>
      <c r="S15" s="193"/>
      <c r="T15" s="194"/>
      <c r="U15" s="194"/>
      <c r="V15" s="182"/>
      <c r="W15" s="182"/>
      <c r="X15" s="182"/>
      <c r="Y15" s="182"/>
      <c r="Z15" s="198"/>
    </row>
    <row r="16" spans="1:26" ht="42.75" customHeight="1" x14ac:dyDescent="0.25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206" t="s">
        <v>993</v>
      </c>
      <c r="E16" s="217" t="s">
        <v>1001</v>
      </c>
      <c r="F16" s="217" t="s">
        <v>1005</v>
      </c>
      <c r="G16" s="209">
        <v>511</v>
      </c>
      <c r="H16" s="210">
        <v>5112</v>
      </c>
      <c r="I16" s="211" t="s">
        <v>1006</v>
      </c>
      <c r="J16" s="218"/>
      <c r="K16" s="218"/>
      <c r="L16" s="212"/>
      <c r="M16" s="212">
        <v>1500000</v>
      </c>
      <c r="N16" s="212"/>
      <c r="O16" s="212"/>
      <c r="P16" s="101"/>
      <c r="Q16" s="182" t="s">
        <v>1007</v>
      </c>
      <c r="R16" s="182"/>
      <c r="S16" s="193"/>
      <c r="T16" s="194"/>
      <c r="U16" s="194"/>
      <c r="V16" s="182"/>
      <c r="W16" s="182"/>
      <c r="X16" s="182"/>
      <c r="Y16" s="182"/>
      <c r="Z16" s="198"/>
    </row>
    <row r="17" spans="1:26" ht="27" hidden="1" customHeight="1" x14ac:dyDescent="0.25">
      <c r="A17" s="102">
        <f t="shared" si="1"/>
        <v>6</v>
      </c>
      <c r="B17" s="103">
        <f>VLOOKUP(D17,spisak!$C$11:$D$29,2,FALSE)</f>
        <v>0</v>
      </c>
      <c r="C17" s="103" t="str">
        <f t="shared" si="0"/>
        <v>006</v>
      </c>
      <c r="D17" s="202" t="s">
        <v>994</v>
      </c>
      <c r="E17" s="215" t="s">
        <v>1001</v>
      </c>
      <c r="F17" s="215" t="s">
        <v>1005</v>
      </c>
      <c r="G17" s="213">
        <v>511</v>
      </c>
      <c r="H17" s="214">
        <v>5111</v>
      </c>
      <c r="I17" s="211" t="s">
        <v>1006</v>
      </c>
      <c r="J17" s="216"/>
      <c r="K17" s="216"/>
      <c r="L17" s="204"/>
      <c r="M17" s="204">
        <v>5000000</v>
      </c>
      <c r="N17" s="204"/>
      <c r="O17" s="204"/>
      <c r="P17" s="95"/>
      <c r="Q17" s="182" t="s">
        <v>1007</v>
      </c>
      <c r="R17" s="182"/>
      <c r="S17" s="193"/>
      <c r="T17" s="194"/>
      <c r="U17" s="194"/>
      <c r="V17" s="182"/>
      <c r="W17" s="182"/>
      <c r="X17" s="182"/>
      <c r="Y17" s="182"/>
      <c r="Z17" s="198"/>
    </row>
    <row r="18" spans="1:26" ht="44.25" hidden="1" customHeight="1" x14ac:dyDescent="0.25">
      <c r="A18" s="97">
        <f t="shared" si="1"/>
        <v>7</v>
      </c>
      <c r="B18" s="98">
        <f>VLOOKUP(D18,spisak!$C$11:$D$29,2,FALSE)</f>
        <v>0</v>
      </c>
      <c r="C18" s="98" t="str">
        <f t="shared" si="0"/>
        <v>007</v>
      </c>
      <c r="D18" s="206" t="s">
        <v>1002</v>
      </c>
      <c r="E18" s="217" t="s">
        <v>559</v>
      </c>
      <c r="F18" s="217" t="s">
        <v>1004</v>
      </c>
      <c r="G18" s="209">
        <v>424</v>
      </c>
      <c r="H18" s="210">
        <v>4245</v>
      </c>
      <c r="I18" s="211" t="s">
        <v>1006</v>
      </c>
      <c r="J18" s="218"/>
      <c r="K18" s="218"/>
      <c r="L18" s="212"/>
      <c r="M18" s="212">
        <v>7000000</v>
      </c>
      <c r="N18" s="212"/>
      <c r="O18" s="212"/>
      <c r="P18" s="101"/>
      <c r="Q18" s="182" t="s">
        <v>1007</v>
      </c>
      <c r="R18" s="182"/>
      <c r="S18" s="193"/>
      <c r="T18" s="194"/>
      <c r="U18" s="194"/>
      <c r="V18" s="182"/>
      <c r="W18" s="182"/>
      <c r="X18" s="182"/>
      <c r="Y18" s="182"/>
      <c r="Z18" s="198"/>
    </row>
    <row r="19" spans="1:26" ht="27" customHeight="1" x14ac:dyDescent="0.25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202" t="s">
        <v>995</v>
      </c>
      <c r="E19" s="215" t="s">
        <v>1001</v>
      </c>
      <c r="F19" s="215" t="s">
        <v>1005</v>
      </c>
      <c r="G19" s="213">
        <v>511</v>
      </c>
      <c r="H19" s="214">
        <v>5112</v>
      </c>
      <c r="I19" s="211" t="s">
        <v>1006</v>
      </c>
      <c r="J19" s="216"/>
      <c r="K19" s="216"/>
      <c r="L19" s="204"/>
      <c r="M19" s="204">
        <v>5000000</v>
      </c>
      <c r="N19" s="204">
        <v>3000000</v>
      </c>
      <c r="O19" s="204">
        <v>1000000</v>
      </c>
      <c r="P19" s="95"/>
      <c r="Q19" s="182" t="s">
        <v>1007</v>
      </c>
      <c r="R19" s="182"/>
      <c r="S19" s="193"/>
      <c r="T19" s="194"/>
      <c r="U19" s="194"/>
      <c r="V19" s="182"/>
      <c r="W19" s="182"/>
      <c r="X19" s="182"/>
      <c r="Y19" s="182"/>
      <c r="Z19" s="198"/>
    </row>
    <row r="20" spans="1:26" ht="27" customHeight="1" x14ac:dyDescent="0.25">
      <c r="A20" s="97">
        <f t="shared" si="1"/>
        <v>9</v>
      </c>
      <c r="B20" s="98">
        <f>VLOOKUP(D20,spisak!$C$11:$D$29,2,FALSE)</f>
        <v>0</v>
      </c>
      <c r="C20" s="98" t="str">
        <f t="shared" si="0"/>
        <v>009</v>
      </c>
      <c r="D20" s="206" t="s">
        <v>996</v>
      </c>
      <c r="E20" s="217" t="s">
        <v>1001</v>
      </c>
      <c r="F20" s="217" t="s">
        <v>1005</v>
      </c>
      <c r="G20" s="209">
        <v>511</v>
      </c>
      <c r="H20" s="210">
        <v>5112</v>
      </c>
      <c r="I20" s="211" t="s">
        <v>1006</v>
      </c>
      <c r="J20" s="218"/>
      <c r="K20" s="218"/>
      <c r="L20" s="212"/>
      <c r="M20" s="212"/>
      <c r="N20" s="212"/>
      <c r="O20" s="212"/>
      <c r="P20" s="101"/>
      <c r="Q20" s="182" t="s">
        <v>1007</v>
      </c>
      <c r="R20" s="182"/>
      <c r="S20" s="193"/>
      <c r="T20" s="194"/>
      <c r="U20" s="194"/>
      <c r="V20" s="182"/>
      <c r="W20" s="182"/>
      <c r="X20" s="182"/>
      <c r="Y20" s="182"/>
      <c r="Z20" s="198"/>
    </row>
    <row r="21" spans="1:26" ht="45" customHeight="1" x14ac:dyDescent="0.25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202" t="s">
        <v>997</v>
      </c>
      <c r="E21" s="215" t="s">
        <v>1001</v>
      </c>
      <c r="F21" s="215" t="s">
        <v>1005</v>
      </c>
      <c r="G21" s="213">
        <v>511</v>
      </c>
      <c r="H21" s="214">
        <v>5112</v>
      </c>
      <c r="I21" s="211" t="s">
        <v>1006</v>
      </c>
      <c r="J21" s="216"/>
      <c r="K21" s="216"/>
      <c r="L21" s="204"/>
      <c r="M21" s="204">
        <v>2000000</v>
      </c>
      <c r="N21" s="204"/>
      <c r="O21" s="204"/>
      <c r="P21" s="95"/>
      <c r="Q21" s="182" t="s">
        <v>1007</v>
      </c>
      <c r="R21" s="182"/>
      <c r="S21" s="193"/>
      <c r="T21" s="194"/>
      <c r="U21" s="194"/>
      <c r="V21" s="182"/>
      <c r="W21" s="182"/>
      <c r="X21" s="182"/>
      <c r="Y21" s="182"/>
      <c r="Z21" s="198"/>
    </row>
    <row r="22" spans="1:26" ht="42.75" customHeight="1" x14ac:dyDescent="0.25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206" t="s">
        <v>998</v>
      </c>
      <c r="E22" s="217" t="s">
        <v>1001</v>
      </c>
      <c r="F22" s="217" t="s">
        <v>1005</v>
      </c>
      <c r="G22" s="209">
        <v>511</v>
      </c>
      <c r="H22" s="210">
        <v>5112</v>
      </c>
      <c r="I22" s="211" t="s">
        <v>1006</v>
      </c>
      <c r="J22" s="218"/>
      <c r="K22" s="218"/>
      <c r="L22" s="212"/>
      <c r="M22" s="212">
        <v>6000000</v>
      </c>
      <c r="N22" s="212"/>
      <c r="O22" s="212"/>
      <c r="P22" s="101"/>
      <c r="Q22" s="182" t="s">
        <v>1007</v>
      </c>
      <c r="R22" s="182"/>
      <c r="S22" s="193"/>
      <c r="T22" s="194"/>
      <c r="U22" s="194"/>
      <c r="V22" s="182"/>
      <c r="W22" s="182"/>
      <c r="X22" s="182"/>
      <c r="Y22" s="182"/>
      <c r="Z22" s="198"/>
    </row>
    <row r="23" spans="1:26" ht="27" customHeight="1" x14ac:dyDescent="0.25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207" t="s">
        <v>999</v>
      </c>
      <c r="E23" s="205" t="s">
        <v>1001</v>
      </c>
      <c r="F23" s="205" t="s">
        <v>1005</v>
      </c>
      <c r="G23" s="213">
        <v>511</v>
      </c>
      <c r="H23" s="214">
        <v>5112</v>
      </c>
      <c r="I23" s="211" t="s">
        <v>1006</v>
      </c>
      <c r="J23" s="204"/>
      <c r="K23" s="204"/>
      <c r="L23" s="204"/>
      <c r="M23" s="204">
        <v>5000000</v>
      </c>
      <c r="N23" s="204"/>
      <c r="O23" s="204"/>
      <c r="P23" s="95"/>
      <c r="Q23" s="182" t="s">
        <v>1007</v>
      </c>
      <c r="R23" s="182"/>
      <c r="S23" s="193"/>
      <c r="T23" s="194"/>
      <c r="U23" s="194"/>
      <c r="V23" s="182"/>
      <c r="W23" s="182"/>
      <c r="X23" s="182"/>
      <c r="Y23" s="182"/>
      <c r="Z23" s="198"/>
    </row>
    <row r="24" spans="1:26" ht="27" customHeight="1" x14ac:dyDescent="0.25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206" t="s">
        <v>1008</v>
      </c>
      <c r="E24" s="208" t="s">
        <v>1001</v>
      </c>
      <c r="F24" s="208" t="s">
        <v>1005</v>
      </c>
      <c r="G24" s="209">
        <v>511</v>
      </c>
      <c r="H24" s="210">
        <v>5112</v>
      </c>
      <c r="I24" s="211" t="s">
        <v>1006</v>
      </c>
      <c r="J24" s="212"/>
      <c r="K24" s="212"/>
      <c r="L24" s="212"/>
      <c r="M24" s="212">
        <v>15000000</v>
      </c>
      <c r="N24" s="212"/>
      <c r="O24" s="212"/>
      <c r="P24" s="101"/>
      <c r="Q24" s="182" t="s">
        <v>1007</v>
      </c>
      <c r="R24" s="182"/>
      <c r="S24" s="193"/>
      <c r="T24" s="194"/>
      <c r="U24" s="194"/>
      <c r="V24" s="182"/>
      <c r="W24" s="182"/>
      <c r="X24" s="182"/>
      <c r="Y24" s="182"/>
      <c r="Z24" s="198"/>
    </row>
    <row r="25" spans="1:26" ht="27" customHeight="1" x14ac:dyDescent="0.25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205"/>
      <c r="F25" s="205"/>
      <c r="G25" s="213" t="str">
        <f t="shared" ref="G25:G31" si="2">IF(ISBLANK(H25)=TRUE,"",+VALUE(LEFT(H25,3)))</f>
        <v/>
      </c>
      <c r="H25" s="214"/>
      <c r="I25" s="219"/>
      <c r="J25" s="204"/>
      <c r="K25" s="204"/>
      <c r="L25" s="204"/>
      <c r="M25" s="204"/>
      <c r="N25" s="204"/>
      <c r="O25" s="204"/>
      <c r="P25" s="95"/>
      <c r="Q25" s="182"/>
      <c r="R25" s="182"/>
      <c r="S25" s="193"/>
      <c r="T25" s="194"/>
      <c r="U25" s="194"/>
      <c r="V25" s="182"/>
      <c r="W25" s="182"/>
      <c r="X25" s="182"/>
      <c r="Y25" s="182"/>
      <c r="Z25" s="198"/>
    </row>
    <row r="26" spans="1:26" ht="27" customHeight="1" x14ac:dyDescent="0.25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5"/>
      <c r="F26" s="175"/>
      <c r="G26" s="176" t="str">
        <f t="shared" si="2"/>
        <v/>
      </c>
      <c r="H26" s="177"/>
      <c r="I26" s="100"/>
      <c r="J26" s="101"/>
      <c r="K26" s="101"/>
      <c r="L26" s="101"/>
      <c r="M26" s="101"/>
      <c r="N26" s="101"/>
      <c r="O26" s="101"/>
      <c r="P26" s="101"/>
      <c r="Q26" s="182"/>
      <c r="R26" s="182"/>
      <c r="S26" s="193"/>
      <c r="T26" s="194"/>
      <c r="U26" s="194"/>
      <c r="V26" s="182"/>
      <c r="W26" s="182"/>
      <c r="X26" s="182"/>
      <c r="Y26" s="182"/>
      <c r="Z26" s="198"/>
    </row>
    <row r="27" spans="1:26" ht="27" customHeight="1" x14ac:dyDescent="0.25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8"/>
      <c r="F27" s="178"/>
      <c r="G27" s="179" t="str">
        <f t="shared" si="2"/>
        <v/>
      </c>
      <c r="H27" s="180"/>
      <c r="I27" s="94"/>
      <c r="J27" s="95"/>
      <c r="K27" s="95"/>
      <c r="L27" s="95"/>
      <c r="M27" s="95"/>
      <c r="N27" s="95"/>
      <c r="O27" s="95"/>
      <c r="P27" s="95"/>
      <c r="Q27" s="182"/>
      <c r="R27" s="182"/>
      <c r="S27" s="193"/>
      <c r="T27" s="194"/>
      <c r="U27" s="194"/>
      <c r="V27" s="182"/>
      <c r="W27" s="182"/>
      <c r="X27" s="182"/>
      <c r="Y27" s="182"/>
      <c r="Z27" s="198"/>
    </row>
    <row r="28" spans="1:26" ht="27" customHeight="1" x14ac:dyDescent="0.25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5"/>
      <c r="F28" s="175"/>
      <c r="G28" s="176" t="str">
        <f t="shared" si="2"/>
        <v/>
      </c>
      <c r="H28" s="177"/>
      <c r="I28" s="100"/>
      <c r="J28" s="101"/>
      <c r="K28" s="101"/>
      <c r="L28" s="101"/>
      <c r="M28" s="101"/>
      <c r="N28" s="101"/>
      <c r="O28" s="101"/>
      <c r="P28" s="101"/>
      <c r="Q28" s="182"/>
      <c r="R28" s="182"/>
      <c r="S28" s="193"/>
      <c r="T28" s="194"/>
      <c r="U28" s="194"/>
      <c r="V28" s="182"/>
      <c r="W28" s="182"/>
      <c r="X28" s="182"/>
      <c r="Y28" s="182"/>
      <c r="Z28" s="198"/>
    </row>
    <row r="29" spans="1:26" ht="27" customHeight="1" x14ac:dyDescent="0.25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8"/>
      <c r="F29" s="178"/>
      <c r="G29" s="179" t="str">
        <f t="shared" si="2"/>
        <v/>
      </c>
      <c r="H29" s="180"/>
      <c r="I29" s="94"/>
      <c r="J29" s="95"/>
      <c r="K29" s="95"/>
      <c r="L29" s="95"/>
      <c r="M29" s="95"/>
      <c r="N29" s="95"/>
      <c r="O29" s="95"/>
      <c r="P29" s="95"/>
      <c r="Q29" s="182"/>
      <c r="R29" s="182"/>
      <c r="S29" s="193"/>
      <c r="T29" s="194"/>
      <c r="U29" s="194"/>
      <c r="V29" s="182"/>
      <c r="W29" s="182"/>
      <c r="X29" s="182"/>
      <c r="Y29" s="182"/>
      <c r="Z29" s="198"/>
    </row>
    <row r="30" spans="1:26" ht="27" customHeight="1" x14ac:dyDescent="0.25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5"/>
      <c r="F30" s="175"/>
      <c r="G30" s="176" t="str">
        <f t="shared" si="2"/>
        <v/>
      </c>
      <c r="H30" s="177"/>
      <c r="I30" s="100"/>
      <c r="J30" s="101"/>
      <c r="K30" s="101"/>
      <c r="L30" s="101"/>
      <c r="M30" s="101"/>
      <c r="N30" s="101"/>
      <c r="O30" s="101"/>
      <c r="P30" s="101"/>
      <c r="Q30" s="182"/>
      <c r="R30" s="182"/>
      <c r="S30" s="193"/>
      <c r="T30" s="194"/>
      <c r="U30" s="194"/>
      <c r="V30" s="182"/>
      <c r="W30" s="182"/>
      <c r="X30" s="182"/>
      <c r="Y30" s="182"/>
      <c r="Z30" s="198"/>
    </row>
    <row r="31" spans="1:26" ht="27" customHeight="1" x14ac:dyDescent="0.25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8"/>
      <c r="F31" s="178"/>
      <c r="G31" s="179" t="str">
        <f t="shared" si="2"/>
        <v/>
      </c>
      <c r="H31" s="180"/>
      <c r="I31" s="94"/>
      <c r="J31" s="95"/>
      <c r="K31" s="95"/>
      <c r="L31" s="95"/>
      <c r="M31" s="95"/>
      <c r="N31" s="95"/>
      <c r="O31" s="95"/>
      <c r="P31" s="95"/>
      <c r="Q31" s="182"/>
      <c r="R31" s="182"/>
      <c r="S31" s="193"/>
      <c r="T31" s="194"/>
      <c r="U31" s="194"/>
      <c r="V31" s="182"/>
      <c r="W31" s="182"/>
      <c r="X31" s="182"/>
      <c r="Y31" s="182"/>
      <c r="Z31" s="198"/>
    </row>
    <row r="32" spans="1:26" ht="15" x14ac:dyDescent="0.2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 x14ac:dyDescent="0.2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 x14ac:dyDescent="0.3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 x14ac:dyDescent="0.2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40" t="s">
        <v>677</v>
      </c>
      <c r="N35" s="240"/>
      <c r="O35" s="240"/>
      <c r="P35" s="109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83" t="s">
        <v>719</v>
      </c>
      <c r="B1" s="183" t="s">
        <v>819</v>
      </c>
      <c r="C1" s="183" t="s">
        <v>820</v>
      </c>
    </row>
    <row r="2" spans="1:3" x14ac:dyDescent="0.25">
      <c r="A2" s="184">
        <v>1</v>
      </c>
      <c r="B2" s="185" t="s">
        <v>821</v>
      </c>
      <c r="C2" s="186">
        <f t="shared" ref="C2:C65" si="0">VALUE(A2)</f>
        <v>1</v>
      </c>
    </row>
    <row r="3" spans="1:3" x14ac:dyDescent="0.25">
      <c r="A3" s="184">
        <v>2</v>
      </c>
      <c r="B3" s="185" t="s">
        <v>822</v>
      </c>
      <c r="C3" s="186">
        <f t="shared" si="0"/>
        <v>2</v>
      </c>
    </row>
    <row r="4" spans="1:3" x14ac:dyDescent="0.25">
      <c r="A4" s="184">
        <v>3</v>
      </c>
      <c r="B4" s="185" t="s">
        <v>823</v>
      </c>
      <c r="C4" s="186">
        <f t="shared" si="0"/>
        <v>3</v>
      </c>
    </row>
    <row r="5" spans="1:3" x14ac:dyDescent="0.25">
      <c r="A5" s="184">
        <v>4</v>
      </c>
      <c r="B5" s="185" t="s">
        <v>824</v>
      </c>
      <c r="C5" s="186">
        <f t="shared" si="0"/>
        <v>4</v>
      </c>
    </row>
    <row r="6" spans="1:3" x14ac:dyDescent="0.25">
      <c r="A6" s="184">
        <v>6</v>
      </c>
      <c r="B6" s="185" t="s">
        <v>825</v>
      </c>
      <c r="C6" s="186">
        <f t="shared" si="0"/>
        <v>6</v>
      </c>
    </row>
    <row r="7" spans="1:3" x14ac:dyDescent="0.25">
      <c r="A7" s="184">
        <v>7</v>
      </c>
      <c r="B7" s="185" t="s">
        <v>826</v>
      </c>
      <c r="C7" s="186">
        <f t="shared" si="0"/>
        <v>7</v>
      </c>
    </row>
    <row r="8" spans="1:3" x14ac:dyDescent="0.25">
      <c r="A8" s="184">
        <v>8</v>
      </c>
      <c r="B8" s="185" t="s">
        <v>827</v>
      </c>
      <c r="C8" s="186">
        <f t="shared" si="0"/>
        <v>8</v>
      </c>
    </row>
    <row r="9" spans="1:3" x14ac:dyDescent="0.25">
      <c r="A9" s="184">
        <v>9</v>
      </c>
      <c r="B9" s="185" t="s">
        <v>828</v>
      </c>
      <c r="C9" s="186">
        <f t="shared" si="0"/>
        <v>9</v>
      </c>
    </row>
    <row r="10" spans="1:3" x14ac:dyDescent="0.25">
      <c r="A10" s="184">
        <v>23</v>
      </c>
      <c r="B10" s="185" t="s">
        <v>829</v>
      </c>
      <c r="C10" s="186">
        <f t="shared" si="0"/>
        <v>23</v>
      </c>
    </row>
    <row r="11" spans="1:3" x14ac:dyDescent="0.25">
      <c r="A11" s="184">
        <v>24</v>
      </c>
      <c r="B11" s="185" t="s">
        <v>830</v>
      </c>
      <c r="C11" s="186">
        <f t="shared" si="0"/>
        <v>24</v>
      </c>
    </row>
    <row r="12" spans="1:3" x14ac:dyDescent="0.25">
      <c r="A12" s="184">
        <v>25</v>
      </c>
      <c r="B12" s="185" t="s">
        <v>831</v>
      </c>
      <c r="C12" s="186">
        <f t="shared" si="0"/>
        <v>25</v>
      </c>
    </row>
    <row r="13" spans="1:3" x14ac:dyDescent="0.25">
      <c r="A13" s="184">
        <v>26</v>
      </c>
      <c r="B13" s="185" t="s">
        <v>832</v>
      </c>
      <c r="C13" s="186">
        <f t="shared" si="0"/>
        <v>26</v>
      </c>
    </row>
    <row r="14" spans="1:3" x14ac:dyDescent="0.25">
      <c r="A14" s="184">
        <v>27</v>
      </c>
      <c r="B14" s="185" t="s">
        <v>833</v>
      </c>
      <c r="C14" s="186">
        <f t="shared" si="0"/>
        <v>27</v>
      </c>
    </row>
    <row r="15" spans="1:3" x14ac:dyDescent="0.25">
      <c r="A15" s="184">
        <v>28</v>
      </c>
      <c r="B15" s="185" t="s">
        <v>834</v>
      </c>
      <c r="C15" s="186">
        <f t="shared" si="0"/>
        <v>28</v>
      </c>
    </row>
    <row r="16" spans="1:3" x14ac:dyDescent="0.25">
      <c r="A16" s="184">
        <v>29</v>
      </c>
      <c r="B16" s="185" t="s">
        <v>835</v>
      </c>
      <c r="C16" s="186">
        <f t="shared" si="0"/>
        <v>29</v>
      </c>
    </row>
    <row r="17" spans="1:3" x14ac:dyDescent="0.25">
      <c r="A17" s="184">
        <v>30</v>
      </c>
      <c r="B17" s="185" t="s">
        <v>836</v>
      </c>
      <c r="C17" s="186">
        <f t="shared" si="0"/>
        <v>30</v>
      </c>
    </row>
    <row r="18" spans="1:3" x14ac:dyDescent="0.25">
      <c r="A18" s="184">
        <v>31</v>
      </c>
      <c r="B18" s="185" t="s">
        <v>837</v>
      </c>
      <c r="C18" s="186">
        <f t="shared" si="0"/>
        <v>31</v>
      </c>
    </row>
    <row r="19" spans="1:3" x14ac:dyDescent="0.25">
      <c r="A19" s="184">
        <v>32</v>
      </c>
      <c r="B19" s="185" t="s">
        <v>838</v>
      </c>
      <c r="C19" s="186">
        <f t="shared" si="0"/>
        <v>32</v>
      </c>
    </row>
    <row r="20" spans="1:3" x14ac:dyDescent="0.25">
      <c r="A20" s="184">
        <v>33</v>
      </c>
      <c r="B20" s="185" t="s">
        <v>839</v>
      </c>
      <c r="C20" s="186">
        <f t="shared" si="0"/>
        <v>33</v>
      </c>
    </row>
    <row r="21" spans="1:3" x14ac:dyDescent="0.25">
      <c r="A21" s="184">
        <v>34</v>
      </c>
      <c r="B21" s="185" t="s">
        <v>840</v>
      </c>
      <c r="C21" s="186">
        <f t="shared" si="0"/>
        <v>34</v>
      </c>
    </row>
    <row r="22" spans="1:3" x14ac:dyDescent="0.25">
      <c r="A22" s="184">
        <v>35</v>
      </c>
      <c r="B22" s="185" t="s">
        <v>841</v>
      </c>
      <c r="C22" s="186">
        <f t="shared" si="0"/>
        <v>35</v>
      </c>
    </row>
    <row r="23" spans="1:3" x14ac:dyDescent="0.25">
      <c r="A23" s="184">
        <v>36</v>
      </c>
      <c r="B23" s="185" t="s">
        <v>842</v>
      </c>
      <c r="C23" s="186">
        <f t="shared" si="0"/>
        <v>36</v>
      </c>
    </row>
    <row r="24" spans="1:3" x14ac:dyDescent="0.25">
      <c r="A24" s="184">
        <v>37</v>
      </c>
      <c r="B24" s="185" t="s">
        <v>843</v>
      </c>
      <c r="C24" s="186">
        <f t="shared" si="0"/>
        <v>37</v>
      </c>
    </row>
    <row r="25" spans="1:3" x14ac:dyDescent="0.25">
      <c r="A25" s="184">
        <v>38</v>
      </c>
      <c r="B25" s="185" t="s">
        <v>844</v>
      </c>
      <c r="C25" s="186">
        <f t="shared" si="0"/>
        <v>38</v>
      </c>
    </row>
    <row r="26" spans="1:3" x14ac:dyDescent="0.25">
      <c r="A26" s="184">
        <v>39</v>
      </c>
      <c r="B26" s="185" t="s">
        <v>845</v>
      </c>
      <c r="C26" s="186">
        <f t="shared" si="0"/>
        <v>39</v>
      </c>
    </row>
    <row r="27" spans="1:3" x14ac:dyDescent="0.25">
      <c r="A27" s="184">
        <v>40</v>
      </c>
      <c r="B27" s="185" t="s">
        <v>846</v>
      </c>
      <c r="C27" s="186">
        <f t="shared" si="0"/>
        <v>40</v>
      </c>
    </row>
    <row r="28" spans="1:3" x14ac:dyDescent="0.25">
      <c r="A28" s="184">
        <v>41</v>
      </c>
      <c r="B28" s="185" t="s">
        <v>847</v>
      </c>
      <c r="C28" s="186">
        <f t="shared" si="0"/>
        <v>41</v>
      </c>
    </row>
    <row r="29" spans="1:3" x14ac:dyDescent="0.25">
      <c r="A29" s="184">
        <v>42</v>
      </c>
      <c r="B29" s="185" t="s">
        <v>848</v>
      </c>
      <c r="C29" s="186">
        <f t="shared" si="0"/>
        <v>42</v>
      </c>
    </row>
    <row r="30" spans="1:3" x14ac:dyDescent="0.25">
      <c r="A30" s="184">
        <v>43</v>
      </c>
      <c r="B30" s="185" t="s">
        <v>849</v>
      </c>
      <c r="C30" s="186">
        <f t="shared" si="0"/>
        <v>43</v>
      </c>
    </row>
    <row r="31" spans="1:3" x14ac:dyDescent="0.25">
      <c r="A31" s="184">
        <v>44</v>
      </c>
      <c r="B31" s="185" t="s">
        <v>850</v>
      </c>
      <c r="C31" s="186">
        <f t="shared" si="0"/>
        <v>44</v>
      </c>
    </row>
    <row r="32" spans="1:3" x14ac:dyDescent="0.25">
      <c r="A32" s="184">
        <v>45</v>
      </c>
      <c r="B32" s="185" t="s">
        <v>851</v>
      </c>
      <c r="C32" s="186">
        <f t="shared" si="0"/>
        <v>45</v>
      </c>
    </row>
    <row r="33" spans="1:3" x14ac:dyDescent="0.25">
      <c r="A33" s="184">
        <v>46</v>
      </c>
      <c r="B33" s="185" t="s">
        <v>852</v>
      </c>
      <c r="C33" s="186">
        <f t="shared" si="0"/>
        <v>46</v>
      </c>
    </row>
    <row r="34" spans="1:3" x14ac:dyDescent="0.25">
      <c r="A34" s="184">
        <v>48</v>
      </c>
      <c r="B34" s="185" t="s">
        <v>853</v>
      </c>
      <c r="C34" s="186">
        <f t="shared" si="0"/>
        <v>48</v>
      </c>
    </row>
    <row r="35" spans="1:3" x14ac:dyDescent="0.25">
      <c r="A35" s="184">
        <v>50</v>
      </c>
      <c r="B35" s="185" t="s">
        <v>854</v>
      </c>
      <c r="C35" s="186">
        <f t="shared" si="0"/>
        <v>50</v>
      </c>
    </row>
    <row r="36" spans="1:3" x14ac:dyDescent="0.25">
      <c r="A36" s="184">
        <v>51</v>
      </c>
      <c r="B36" s="185" t="s">
        <v>855</v>
      </c>
      <c r="C36" s="186">
        <f t="shared" si="0"/>
        <v>51</v>
      </c>
    </row>
    <row r="37" spans="1:3" x14ac:dyDescent="0.25">
      <c r="A37" s="184">
        <v>52</v>
      </c>
      <c r="B37" s="185" t="s">
        <v>856</v>
      </c>
      <c r="C37" s="186">
        <f t="shared" si="0"/>
        <v>52</v>
      </c>
    </row>
    <row r="38" spans="1:3" x14ac:dyDescent="0.25">
      <c r="A38" s="184">
        <v>53</v>
      </c>
      <c r="B38" s="185" t="s">
        <v>857</v>
      </c>
      <c r="C38" s="186">
        <f t="shared" si="0"/>
        <v>53</v>
      </c>
    </row>
    <row r="39" spans="1:3" x14ac:dyDescent="0.25">
      <c r="A39" s="184">
        <v>54</v>
      </c>
      <c r="B39" s="185" t="s">
        <v>858</v>
      </c>
      <c r="C39" s="186">
        <f t="shared" si="0"/>
        <v>54</v>
      </c>
    </row>
    <row r="40" spans="1:3" x14ac:dyDescent="0.25">
      <c r="A40" s="184">
        <v>55</v>
      </c>
      <c r="B40" s="185" t="s">
        <v>859</v>
      </c>
      <c r="C40" s="186">
        <f t="shared" si="0"/>
        <v>55</v>
      </c>
    </row>
    <row r="41" spans="1:3" x14ac:dyDescent="0.25">
      <c r="A41" s="184">
        <v>57</v>
      </c>
      <c r="B41" s="185" t="s">
        <v>860</v>
      </c>
      <c r="C41" s="186">
        <f t="shared" si="0"/>
        <v>57</v>
      </c>
    </row>
    <row r="42" spans="1:3" x14ac:dyDescent="0.25">
      <c r="A42" s="184">
        <v>58</v>
      </c>
      <c r="B42" s="185" t="s">
        <v>861</v>
      </c>
      <c r="C42" s="186">
        <f t="shared" si="0"/>
        <v>58</v>
      </c>
    </row>
    <row r="43" spans="1:3" x14ac:dyDescent="0.25">
      <c r="A43" s="184">
        <v>59</v>
      </c>
      <c r="B43" s="185" t="s">
        <v>862</v>
      </c>
      <c r="C43" s="186">
        <f t="shared" si="0"/>
        <v>59</v>
      </c>
    </row>
    <row r="44" spans="1:3" x14ac:dyDescent="0.25">
      <c r="A44" s="184">
        <v>59</v>
      </c>
      <c r="B44" s="185" t="s">
        <v>862</v>
      </c>
      <c r="C44" s="186">
        <f t="shared" si="0"/>
        <v>59</v>
      </c>
    </row>
    <row r="45" spans="1:3" x14ac:dyDescent="0.25">
      <c r="A45" s="184">
        <v>60</v>
      </c>
      <c r="B45" s="185" t="s">
        <v>863</v>
      </c>
      <c r="C45" s="186">
        <f t="shared" si="0"/>
        <v>60</v>
      </c>
    </row>
    <row r="46" spans="1:3" x14ac:dyDescent="0.25">
      <c r="A46" s="184">
        <v>61</v>
      </c>
      <c r="B46" s="185" t="s">
        <v>864</v>
      </c>
      <c r="C46" s="186">
        <f t="shared" si="0"/>
        <v>61</v>
      </c>
    </row>
    <row r="47" spans="1:3" x14ac:dyDescent="0.25">
      <c r="A47" s="184">
        <v>62</v>
      </c>
      <c r="B47" s="185" t="s">
        <v>865</v>
      </c>
      <c r="C47" s="186">
        <f t="shared" si="0"/>
        <v>62</v>
      </c>
    </row>
    <row r="48" spans="1:3" x14ac:dyDescent="0.25">
      <c r="A48" s="184">
        <v>63</v>
      </c>
      <c r="B48" s="185" t="s">
        <v>866</v>
      </c>
      <c r="C48" s="186">
        <f t="shared" si="0"/>
        <v>63</v>
      </c>
    </row>
    <row r="49" spans="1:3" x14ac:dyDescent="0.25">
      <c r="A49" s="184">
        <v>65</v>
      </c>
      <c r="B49" s="185" t="s">
        <v>867</v>
      </c>
      <c r="C49" s="186">
        <f t="shared" si="0"/>
        <v>65</v>
      </c>
    </row>
    <row r="50" spans="1:3" x14ac:dyDescent="0.25">
      <c r="A50" s="184">
        <v>66</v>
      </c>
      <c r="B50" s="185" t="s">
        <v>868</v>
      </c>
      <c r="C50" s="186">
        <f t="shared" si="0"/>
        <v>66</v>
      </c>
    </row>
    <row r="51" spans="1:3" x14ac:dyDescent="0.25">
      <c r="A51" s="184">
        <v>67</v>
      </c>
      <c r="B51" s="185" t="s">
        <v>869</v>
      </c>
      <c r="C51" s="186">
        <f t="shared" si="0"/>
        <v>67</v>
      </c>
    </row>
    <row r="52" spans="1:3" x14ac:dyDescent="0.25">
      <c r="A52" s="184">
        <v>68</v>
      </c>
      <c r="B52" s="185" t="s">
        <v>870</v>
      </c>
      <c r="C52" s="186">
        <f t="shared" si="0"/>
        <v>68</v>
      </c>
    </row>
    <row r="53" spans="1:3" x14ac:dyDescent="0.25">
      <c r="A53" s="184">
        <v>69</v>
      </c>
      <c r="B53" s="185" t="s">
        <v>871</v>
      </c>
      <c r="C53" s="186">
        <f t="shared" si="0"/>
        <v>69</v>
      </c>
    </row>
    <row r="54" spans="1:3" x14ac:dyDescent="0.25">
      <c r="A54" s="184">
        <v>72</v>
      </c>
      <c r="B54" s="185" t="s">
        <v>872</v>
      </c>
      <c r="C54" s="186">
        <f t="shared" si="0"/>
        <v>72</v>
      </c>
    </row>
    <row r="55" spans="1:3" x14ac:dyDescent="0.25">
      <c r="A55" s="184">
        <v>74</v>
      </c>
      <c r="B55" s="185" t="s">
        <v>873</v>
      </c>
      <c r="C55" s="186">
        <f t="shared" si="0"/>
        <v>74</v>
      </c>
    </row>
    <row r="56" spans="1:3" x14ac:dyDescent="0.25">
      <c r="A56" s="184">
        <v>75</v>
      </c>
      <c r="B56" s="185" t="s">
        <v>874</v>
      </c>
      <c r="C56" s="186">
        <f t="shared" si="0"/>
        <v>75</v>
      </c>
    </row>
    <row r="57" spans="1:3" x14ac:dyDescent="0.25">
      <c r="A57" s="184">
        <v>76</v>
      </c>
      <c r="B57" s="185" t="s">
        <v>875</v>
      </c>
      <c r="C57" s="186">
        <f t="shared" si="0"/>
        <v>76</v>
      </c>
    </row>
    <row r="58" spans="1:3" x14ac:dyDescent="0.25">
      <c r="A58" s="184">
        <v>77</v>
      </c>
      <c r="B58" s="185" t="s">
        <v>876</v>
      </c>
      <c r="C58" s="186">
        <f t="shared" si="0"/>
        <v>77</v>
      </c>
    </row>
    <row r="59" spans="1:3" x14ac:dyDescent="0.25">
      <c r="A59" s="184">
        <v>78</v>
      </c>
      <c r="B59" s="185" t="s">
        <v>877</v>
      </c>
      <c r="C59" s="186">
        <f t="shared" si="0"/>
        <v>78</v>
      </c>
    </row>
    <row r="60" spans="1:3" x14ac:dyDescent="0.25">
      <c r="A60" s="184">
        <v>79</v>
      </c>
      <c r="B60" s="185" t="s">
        <v>878</v>
      </c>
      <c r="C60" s="186">
        <f t="shared" si="0"/>
        <v>79</v>
      </c>
    </row>
    <row r="61" spans="1:3" x14ac:dyDescent="0.25">
      <c r="A61" s="184">
        <v>80</v>
      </c>
      <c r="B61" s="185" t="s">
        <v>879</v>
      </c>
      <c r="C61" s="186">
        <f t="shared" si="0"/>
        <v>80</v>
      </c>
    </row>
    <row r="62" spans="1:3" x14ac:dyDescent="0.25">
      <c r="A62" s="184">
        <v>81</v>
      </c>
      <c r="B62" s="185" t="s">
        <v>880</v>
      </c>
      <c r="C62" s="186">
        <f t="shared" si="0"/>
        <v>81</v>
      </c>
    </row>
    <row r="63" spans="1:3" x14ac:dyDescent="0.25">
      <c r="A63" s="184">
        <v>82</v>
      </c>
      <c r="B63" s="185" t="s">
        <v>881</v>
      </c>
      <c r="C63" s="186">
        <f t="shared" si="0"/>
        <v>82</v>
      </c>
    </row>
    <row r="64" spans="1:3" x14ac:dyDescent="0.25">
      <c r="A64" s="184">
        <v>83</v>
      </c>
      <c r="B64" s="185" t="s">
        <v>882</v>
      </c>
      <c r="C64" s="186">
        <f t="shared" si="0"/>
        <v>83</v>
      </c>
    </row>
    <row r="65" spans="1:3" x14ac:dyDescent="0.25">
      <c r="A65" s="184">
        <v>84</v>
      </c>
      <c r="B65" s="185" t="s">
        <v>883</v>
      </c>
      <c r="C65" s="186">
        <f t="shared" si="0"/>
        <v>84</v>
      </c>
    </row>
    <row r="66" spans="1:3" x14ac:dyDescent="0.25">
      <c r="A66" s="184">
        <v>85</v>
      </c>
      <c r="B66" s="185" t="s">
        <v>884</v>
      </c>
      <c r="C66" s="186">
        <f t="shared" ref="C66:C129" si="1">VALUE(A66)</f>
        <v>85</v>
      </c>
    </row>
    <row r="67" spans="1:3" x14ac:dyDescent="0.25">
      <c r="A67" s="184">
        <v>86</v>
      </c>
      <c r="B67" s="185" t="s">
        <v>885</v>
      </c>
      <c r="C67" s="186">
        <f t="shared" si="1"/>
        <v>86</v>
      </c>
    </row>
    <row r="68" spans="1:3" x14ac:dyDescent="0.25">
      <c r="A68" s="184">
        <v>87</v>
      </c>
      <c r="B68" s="185" t="s">
        <v>886</v>
      </c>
      <c r="C68" s="186">
        <f t="shared" si="1"/>
        <v>87</v>
      </c>
    </row>
    <row r="69" spans="1:3" x14ac:dyDescent="0.25">
      <c r="A69" s="184">
        <v>88</v>
      </c>
      <c r="B69" s="185" t="s">
        <v>887</v>
      </c>
      <c r="C69" s="186">
        <f t="shared" si="1"/>
        <v>88</v>
      </c>
    </row>
    <row r="70" spans="1:3" x14ac:dyDescent="0.25">
      <c r="A70" s="184">
        <v>89</v>
      </c>
      <c r="B70" s="185" t="s">
        <v>888</v>
      </c>
      <c r="C70" s="186">
        <f t="shared" si="1"/>
        <v>89</v>
      </c>
    </row>
    <row r="71" spans="1:3" x14ac:dyDescent="0.25">
      <c r="A71" s="184">
        <v>91</v>
      </c>
      <c r="B71" s="185" t="s">
        <v>889</v>
      </c>
      <c r="C71" s="186">
        <f t="shared" si="1"/>
        <v>91</v>
      </c>
    </row>
    <row r="72" spans="1:3" x14ac:dyDescent="0.25">
      <c r="A72" s="184">
        <v>92</v>
      </c>
      <c r="B72" s="185" t="s">
        <v>890</v>
      </c>
      <c r="C72" s="186">
        <f t="shared" si="1"/>
        <v>92</v>
      </c>
    </row>
    <row r="73" spans="1:3" x14ac:dyDescent="0.25">
      <c r="A73" s="184">
        <v>93</v>
      </c>
      <c r="B73" s="185" t="s">
        <v>891</v>
      </c>
      <c r="C73" s="186">
        <f t="shared" si="1"/>
        <v>93</v>
      </c>
    </row>
    <row r="74" spans="1:3" x14ac:dyDescent="0.25">
      <c r="A74" s="184">
        <v>94</v>
      </c>
      <c r="B74" s="185" t="s">
        <v>892</v>
      </c>
      <c r="C74" s="186">
        <f t="shared" si="1"/>
        <v>94</v>
      </c>
    </row>
    <row r="75" spans="1:3" x14ac:dyDescent="0.25">
      <c r="A75" s="184">
        <v>95</v>
      </c>
      <c r="B75" s="185" t="s">
        <v>893</v>
      </c>
      <c r="C75" s="186">
        <f t="shared" si="1"/>
        <v>95</v>
      </c>
    </row>
    <row r="76" spans="1:3" x14ac:dyDescent="0.25">
      <c r="A76" s="184">
        <v>96</v>
      </c>
      <c r="B76" s="185" t="s">
        <v>894</v>
      </c>
      <c r="C76" s="186">
        <f t="shared" si="1"/>
        <v>96</v>
      </c>
    </row>
    <row r="77" spans="1:3" x14ac:dyDescent="0.25">
      <c r="A77" s="184">
        <v>97</v>
      </c>
      <c r="B77" s="185" t="s">
        <v>895</v>
      </c>
      <c r="C77" s="186">
        <f t="shared" si="1"/>
        <v>97</v>
      </c>
    </row>
    <row r="78" spans="1:3" x14ac:dyDescent="0.25">
      <c r="A78" s="184">
        <v>98</v>
      </c>
      <c r="B78" s="185" t="s">
        <v>896</v>
      </c>
      <c r="C78" s="186">
        <f t="shared" si="1"/>
        <v>98</v>
      </c>
    </row>
    <row r="79" spans="1:3" x14ac:dyDescent="0.25">
      <c r="A79" s="184">
        <v>99</v>
      </c>
      <c r="B79" s="185" t="s">
        <v>897</v>
      </c>
      <c r="C79" s="186">
        <f t="shared" si="1"/>
        <v>99</v>
      </c>
    </row>
    <row r="80" spans="1:3" x14ac:dyDescent="0.25">
      <c r="A80" s="184">
        <v>100</v>
      </c>
      <c r="B80" s="185" t="s">
        <v>898</v>
      </c>
      <c r="C80" s="186">
        <f t="shared" si="1"/>
        <v>100</v>
      </c>
    </row>
    <row r="81" spans="1:3" x14ac:dyDescent="0.25">
      <c r="A81" s="184">
        <v>101</v>
      </c>
      <c r="B81" s="185" t="s">
        <v>899</v>
      </c>
      <c r="C81" s="186">
        <f t="shared" si="1"/>
        <v>101</v>
      </c>
    </row>
    <row r="82" spans="1:3" x14ac:dyDescent="0.25">
      <c r="A82" s="184">
        <v>102</v>
      </c>
      <c r="B82" s="185" t="s">
        <v>900</v>
      </c>
      <c r="C82" s="186">
        <f t="shared" si="1"/>
        <v>102</v>
      </c>
    </row>
    <row r="83" spans="1:3" x14ac:dyDescent="0.25">
      <c r="A83" s="184">
        <v>103</v>
      </c>
      <c r="B83" s="185" t="s">
        <v>901</v>
      </c>
      <c r="C83" s="186">
        <f t="shared" si="1"/>
        <v>103</v>
      </c>
    </row>
    <row r="84" spans="1:3" x14ac:dyDescent="0.25">
      <c r="A84" s="184">
        <v>104</v>
      </c>
      <c r="B84" s="185" t="s">
        <v>902</v>
      </c>
      <c r="C84" s="186">
        <f t="shared" si="1"/>
        <v>104</v>
      </c>
    </row>
    <row r="85" spans="1:3" x14ac:dyDescent="0.25">
      <c r="A85" s="184">
        <v>105</v>
      </c>
      <c r="B85" s="185" t="s">
        <v>903</v>
      </c>
      <c r="C85" s="186">
        <f t="shared" si="1"/>
        <v>105</v>
      </c>
    </row>
    <row r="86" spans="1:3" x14ac:dyDescent="0.25">
      <c r="A86" s="184">
        <v>107</v>
      </c>
      <c r="B86" s="185" t="s">
        <v>904</v>
      </c>
      <c r="C86" s="186">
        <f t="shared" si="1"/>
        <v>107</v>
      </c>
    </row>
    <row r="87" spans="1:3" x14ac:dyDescent="0.25">
      <c r="A87" s="184">
        <v>108</v>
      </c>
      <c r="B87" s="185" t="s">
        <v>905</v>
      </c>
      <c r="C87" s="186">
        <f t="shared" si="1"/>
        <v>108</v>
      </c>
    </row>
    <row r="88" spans="1:3" x14ac:dyDescent="0.25">
      <c r="A88" s="184">
        <v>109</v>
      </c>
      <c r="B88" s="185" t="s">
        <v>906</v>
      </c>
      <c r="C88" s="186">
        <f t="shared" si="1"/>
        <v>109</v>
      </c>
    </row>
    <row r="89" spans="1:3" x14ac:dyDescent="0.25">
      <c r="A89" s="184">
        <v>110</v>
      </c>
      <c r="B89" s="185" t="s">
        <v>907</v>
      </c>
      <c r="C89" s="186">
        <f t="shared" si="1"/>
        <v>110</v>
      </c>
    </row>
    <row r="90" spans="1:3" x14ac:dyDescent="0.25">
      <c r="A90" s="184">
        <v>111</v>
      </c>
      <c r="B90" s="185" t="s">
        <v>908</v>
      </c>
      <c r="C90" s="186">
        <f t="shared" si="1"/>
        <v>111</v>
      </c>
    </row>
    <row r="91" spans="1:3" x14ac:dyDescent="0.25">
      <c r="A91" s="184">
        <v>112</v>
      </c>
      <c r="B91" s="185" t="s">
        <v>909</v>
      </c>
      <c r="C91" s="186">
        <f t="shared" si="1"/>
        <v>112</v>
      </c>
    </row>
    <row r="92" spans="1:3" x14ac:dyDescent="0.25">
      <c r="A92" s="184">
        <v>113</v>
      </c>
      <c r="B92" s="185" t="s">
        <v>910</v>
      </c>
      <c r="C92" s="186">
        <f t="shared" si="1"/>
        <v>113</v>
      </c>
    </row>
    <row r="93" spans="1:3" x14ac:dyDescent="0.25">
      <c r="A93" s="184">
        <v>114</v>
      </c>
      <c r="B93" s="185" t="s">
        <v>911</v>
      </c>
      <c r="C93" s="186">
        <f t="shared" si="1"/>
        <v>114</v>
      </c>
    </row>
    <row r="94" spans="1:3" x14ac:dyDescent="0.25">
      <c r="A94" s="184">
        <v>115</v>
      </c>
      <c r="B94" s="185" t="s">
        <v>912</v>
      </c>
      <c r="C94" s="186">
        <f t="shared" si="1"/>
        <v>115</v>
      </c>
    </row>
    <row r="95" spans="1:3" x14ac:dyDescent="0.25">
      <c r="A95" s="184">
        <v>116</v>
      </c>
      <c r="B95" s="185" t="s">
        <v>913</v>
      </c>
      <c r="C95" s="186">
        <f t="shared" si="1"/>
        <v>116</v>
      </c>
    </row>
    <row r="96" spans="1:3" x14ac:dyDescent="0.25">
      <c r="A96" s="184">
        <v>117</v>
      </c>
      <c r="B96" s="185" t="s">
        <v>914</v>
      </c>
      <c r="C96" s="186">
        <f t="shared" si="1"/>
        <v>117</v>
      </c>
    </row>
    <row r="97" spans="1:3" x14ac:dyDescent="0.25">
      <c r="A97" s="184">
        <v>118</v>
      </c>
      <c r="B97" s="185" t="s">
        <v>915</v>
      </c>
      <c r="C97" s="186">
        <f t="shared" si="1"/>
        <v>118</v>
      </c>
    </row>
    <row r="98" spans="1:3" x14ac:dyDescent="0.25">
      <c r="A98" s="184">
        <v>119</v>
      </c>
      <c r="B98" s="185" t="s">
        <v>916</v>
      </c>
      <c r="C98" s="186">
        <f t="shared" si="1"/>
        <v>119</v>
      </c>
    </row>
    <row r="99" spans="1:3" x14ac:dyDescent="0.25">
      <c r="A99" s="184">
        <v>121</v>
      </c>
      <c r="B99" s="185" t="s">
        <v>917</v>
      </c>
      <c r="C99" s="186">
        <f t="shared" si="1"/>
        <v>121</v>
      </c>
    </row>
    <row r="100" spans="1:3" x14ac:dyDescent="0.25">
      <c r="A100" s="184">
        <v>201</v>
      </c>
      <c r="B100" s="185" t="s">
        <v>918</v>
      </c>
      <c r="C100" s="186">
        <f t="shared" si="1"/>
        <v>201</v>
      </c>
    </row>
    <row r="101" spans="1:3" x14ac:dyDescent="0.25">
      <c r="A101" s="184">
        <v>202</v>
      </c>
      <c r="B101" s="185" t="s">
        <v>919</v>
      </c>
      <c r="C101" s="186">
        <f t="shared" si="1"/>
        <v>202</v>
      </c>
    </row>
    <row r="102" spans="1:3" x14ac:dyDescent="0.25">
      <c r="A102" s="184">
        <v>203</v>
      </c>
      <c r="B102" s="185" t="s">
        <v>920</v>
      </c>
      <c r="C102" s="186">
        <f t="shared" si="1"/>
        <v>203</v>
      </c>
    </row>
    <row r="103" spans="1:3" x14ac:dyDescent="0.25">
      <c r="A103" s="184">
        <v>204</v>
      </c>
      <c r="B103" s="185" t="s">
        <v>921</v>
      </c>
      <c r="C103" s="186">
        <f t="shared" si="1"/>
        <v>204</v>
      </c>
    </row>
    <row r="104" spans="1:3" x14ac:dyDescent="0.25">
      <c r="A104" s="184">
        <v>205</v>
      </c>
      <c r="B104" s="185" t="s">
        <v>922</v>
      </c>
      <c r="C104" s="186">
        <f t="shared" si="1"/>
        <v>205</v>
      </c>
    </row>
    <row r="105" spans="1:3" x14ac:dyDescent="0.25">
      <c r="A105" s="184">
        <v>206</v>
      </c>
      <c r="B105" s="185" t="s">
        <v>923</v>
      </c>
      <c r="C105" s="186">
        <f t="shared" si="1"/>
        <v>206</v>
      </c>
    </row>
    <row r="106" spans="1:3" x14ac:dyDescent="0.25">
      <c r="A106" s="184">
        <v>207</v>
      </c>
      <c r="B106" s="185" t="s">
        <v>924</v>
      </c>
      <c r="C106" s="186">
        <f t="shared" si="1"/>
        <v>207</v>
      </c>
    </row>
    <row r="107" spans="1:3" x14ac:dyDescent="0.25">
      <c r="A107" s="184">
        <v>208</v>
      </c>
      <c r="B107" s="185" t="s">
        <v>925</v>
      </c>
      <c r="C107" s="186">
        <f t="shared" si="1"/>
        <v>208</v>
      </c>
    </row>
    <row r="108" spans="1:3" x14ac:dyDescent="0.25">
      <c r="A108" s="184">
        <v>209</v>
      </c>
      <c r="B108" s="185" t="s">
        <v>926</v>
      </c>
      <c r="C108" s="186">
        <f t="shared" si="1"/>
        <v>209</v>
      </c>
    </row>
    <row r="109" spans="1:3" x14ac:dyDescent="0.25">
      <c r="A109" s="184">
        <v>210</v>
      </c>
      <c r="B109" s="185" t="s">
        <v>927</v>
      </c>
      <c r="C109" s="186">
        <f t="shared" si="1"/>
        <v>210</v>
      </c>
    </row>
    <row r="110" spans="1:3" x14ac:dyDescent="0.25">
      <c r="A110" s="184">
        <v>211</v>
      </c>
      <c r="B110" s="185" t="s">
        <v>928</v>
      </c>
      <c r="C110" s="186">
        <f t="shared" si="1"/>
        <v>211</v>
      </c>
    </row>
    <row r="111" spans="1:3" x14ac:dyDescent="0.25">
      <c r="A111" s="184">
        <v>212</v>
      </c>
      <c r="B111" s="185" t="s">
        <v>929</v>
      </c>
      <c r="C111" s="186">
        <f t="shared" si="1"/>
        <v>212</v>
      </c>
    </row>
    <row r="112" spans="1:3" x14ac:dyDescent="0.25">
      <c r="A112" s="184">
        <v>213</v>
      </c>
      <c r="B112" s="185" t="s">
        <v>930</v>
      </c>
      <c r="C112" s="186">
        <f t="shared" si="1"/>
        <v>213</v>
      </c>
    </row>
    <row r="113" spans="1:3" x14ac:dyDescent="0.25">
      <c r="A113" s="184">
        <v>214</v>
      </c>
      <c r="B113" s="185" t="s">
        <v>931</v>
      </c>
      <c r="C113" s="186">
        <f t="shared" si="1"/>
        <v>214</v>
      </c>
    </row>
    <row r="114" spans="1:3" x14ac:dyDescent="0.25">
      <c r="A114" s="184">
        <v>215</v>
      </c>
      <c r="B114" s="185" t="s">
        <v>932</v>
      </c>
      <c r="C114" s="186">
        <f t="shared" si="1"/>
        <v>215</v>
      </c>
    </row>
    <row r="115" spans="1:3" x14ac:dyDescent="0.25">
      <c r="A115" s="184">
        <v>216</v>
      </c>
      <c r="B115" s="185" t="s">
        <v>933</v>
      </c>
      <c r="C115" s="186">
        <f t="shared" si="1"/>
        <v>216</v>
      </c>
    </row>
    <row r="116" spans="1:3" x14ac:dyDescent="0.25">
      <c r="A116" s="184">
        <v>217</v>
      </c>
      <c r="B116" s="185" t="s">
        <v>934</v>
      </c>
      <c r="C116" s="186">
        <f t="shared" si="1"/>
        <v>217</v>
      </c>
    </row>
    <row r="117" spans="1:3" x14ac:dyDescent="0.25">
      <c r="A117" s="184">
        <v>218</v>
      </c>
      <c r="B117" s="185" t="s">
        <v>935</v>
      </c>
      <c r="C117" s="186">
        <f t="shared" si="1"/>
        <v>218</v>
      </c>
    </row>
    <row r="118" spans="1:3" x14ac:dyDescent="0.25">
      <c r="A118" s="184">
        <v>219</v>
      </c>
      <c r="B118" s="185" t="s">
        <v>936</v>
      </c>
      <c r="C118" s="186">
        <f t="shared" si="1"/>
        <v>219</v>
      </c>
    </row>
    <row r="119" spans="1:3" x14ac:dyDescent="0.25">
      <c r="A119" s="184">
        <v>220</v>
      </c>
      <c r="B119" s="185" t="s">
        <v>937</v>
      </c>
      <c r="C119" s="186">
        <f t="shared" si="1"/>
        <v>220</v>
      </c>
    </row>
    <row r="120" spans="1:3" x14ac:dyDescent="0.25">
      <c r="A120" s="184">
        <v>221</v>
      </c>
      <c r="B120" s="185" t="s">
        <v>938</v>
      </c>
      <c r="C120" s="186">
        <f t="shared" si="1"/>
        <v>221</v>
      </c>
    </row>
    <row r="121" spans="1:3" x14ac:dyDescent="0.25">
      <c r="A121" s="184">
        <v>222</v>
      </c>
      <c r="B121" s="185" t="s">
        <v>939</v>
      </c>
      <c r="C121" s="186">
        <f t="shared" si="1"/>
        <v>222</v>
      </c>
    </row>
    <row r="122" spans="1:3" x14ac:dyDescent="0.25">
      <c r="A122" s="184">
        <v>224</v>
      </c>
      <c r="B122" s="185" t="s">
        <v>940</v>
      </c>
      <c r="C122" s="186">
        <f t="shared" si="1"/>
        <v>224</v>
      </c>
    </row>
    <row r="123" spans="1:3" x14ac:dyDescent="0.25">
      <c r="A123" s="184">
        <v>225</v>
      </c>
      <c r="B123" s="185" t="s">
        <v>941</v>
      </c>
      <c r="C123" s="186">
        <f t="shared" si="1"/>
        <v>225</v>
      </c>
    </row>
    <row r="124" spans="1:3" ht="15.75" thickBot="1" x14ac:dyDescent="0.3">
      <c r="A124" s="187">
        <v>226</v>
      </c>
      <c r="B124" s="188" t="s">
        <v>942</v>
      </c>
      <c r="C124" s="186">
        <f t="shared" si="1"/>
        <v>226</v>
      </c>
    </row>
    <row r="125" spans="1:3" x14ac:dyDescent="0.25">
      <c r="A125" s="184">
        <v>227</v>
      </c>
      <c r="B125" s="189" t="s">
        <v>943</v>
      </c>
      <c r="C125" s="186">
        <f t="shared" si="1"/>
        <v>227</v>
      </c>
    </row>
    <row r="126" spans="1:3" x14ac:dyDescent="0.25">
      <c r="A126" s="184">
        <v>228</v>
      </c>
      <c r="B126" s="185" t="s">
        <v>944</v>
      </c>
      <c r="C126" s="186">
        <f t="shared" si="1"/>
        <v>228</v>
      </c>
    </row>
    <row r="127" spans="1:3" x14ac:dyDescent="0.25">
      <c r="A127" s="190">
        <v>229</v>
      </c>
      <c r="B127" s="185" t="s">
        <v>945</v>
      </c>
      <c r="C127" s="186">
        <f t="shared" si="1"/>
        <v>229</v>
      </c>
    </row>
    <row r="128" spans="1:3" x14ac:dyDescent="0.25">
      <c r="A128" s="190">
        <v>230</v>
      </c>
      <c r="B128" s="185" t="s">
        <v>946</v>
      </c>
      <c r="C128" s="186">
        <f t="shared" si="1"/>
        <v>230</v>
      </c>
    </row>
    <row r="129" spans="1:3" x14ac:dyDescent="0.25">
      <c r="A129" s="184">
        <v>231</v>
      </c>
      <c r="B129" s="185" t="s">
        <v>947</v>
      </c>
      <c r="C129" s="186">
        <f t="shared" si="1"/>
        <v>231</v>
      </c>
    </row>
    <row r="130" spans="1:3" x14ac:dyDescent="0.25">
      <c r="A130" s="184">
        <v>232</v>
      </c>
      <c r="B130" s="185" t="s">
        <v>948</v>
      </c>
      <c r="C130" s="186">
        <f t="shared" ref="C130:C152" si="2">VALUE(A130)</f>
        <v>232</v>
      </c>
    </row>
    <row r="131" spans="1:3" x14ac:dyDescent="0.25">
      <c r="A131" s="184">
        <v>233</v>
      </c>
      <c r="B131" s="185" t="s">
        <v>949</v>
      </c>
      <c r="C131" s="186">
        <f t="shared" si="2"/>
        <v>233</v>
      </c>
    </row>
    <row r="132" spans="1:3" x14ac:dyDescent="0.25">
      <c r="A132" s="184">
        <v>234</v>
      </c>
      <c r="B132" s="185" t="s">
        <v>950</v>
      </c>
      <c r="C132" s="186">
        <f t="shared" si="2"/>
        <v>234</v>
      </c>
    </row>
    <row r="133" spans="1:3" x14ac:dyDescent="0.25">
      <c r="A133" s="184">
        <v>235</v>
      </c>
      <c r="B133" s="185" t="s">
        <v>951</v>
      </c>
      <c r="C133" s="186">
        <f t="shared" si="2"/>
        <v>235</v>
      </c>
    </row>
    <row r="134" spans="1:3" x14ac:dyDescent="0.25">
      <c r="A134" s="184">
        <v>236</v>
      </c>
      <c r="B134" s="185" t="s">
        <v>952</v>
      </c>
      <c r="C134" s="186">
        <f t="shared" si="2"/>
        <v>236</v>
      </c>
    </row>
    <row r="135" spans="1:3" x14ac:dyDescent="0.25">
      <c r="A135" s="184">
        <v>237</v>
      </c>
      <c r="B135" s="185" t="s">
        <v>953</v>
      </c>
      <c r="C135" s="186">
        <f t="shared" si="2"/>
        <v>237</v>
      </c>
    </row>
    <row r="136" spans="1:3" x14ac:dyDescent="0.25">
      <c r="A136" s="184">
        <v>238</v>
      </c>
      <c r="B136" s="185" t="s">
        <v>954</v>
      </c>
      <c r="C136" s="186">
        <f t="shared" si="2"/>
        <v>238</v>
      </c>
    </row>
    <row r="137" spans="1:3" x14ac:dyDescent="0.25">
      <c r="A137" s="184">
        <v>239</v>
      </c>
      <c r="B137" s="185" t="s">
        <v>955</v>
      </c>
      <c r="C137" s="186">
        <f t="shared" si="2"/>
        <v>239</v>
      </c>
    </row>
    <row r="138" spans="1:3" x14ac:dyDescent="0.25">
      <c r="A138" s="184">
        <v>240</v>
      </c>
      <c r="B138" s="185" t="s">
        <v>956</v>
      </c>
      <c r="C138" s="186">
        <f t="shared" si="2"/>
        <v>240</v>
      </c>
    </row>
    <row r="139" spans="1:3" x14ac:dyDescent="0.25">
      <c r="A139" s="184">
        <v>241</v>
      </c>
      <c r="B139" s="185" t="s">
        <v>957</v>
      </c>
      <c r="C139" s="186">
        <f t="shared" si="2"/>
        <v>241</v>
      </c>
    </row>
    <row r="140" spans="1:3" x14ac:dyDescent="0.25">
      <c r="A140" s="184">
        <v>242</v>
      </c>
      <c r="B140" s="185" t="s">
        <v>958</v>
      </c>
      <c r="C140" s="186">
        <f t="shared" si="2"/>
        <v>242</v>
      </c>
    </row>
    <row r="141" spans="1:3" x14ac:dyDescent="0.25">
      <c r="A141" s="184">
        <v>243</v>
      </c>
      <c r="B141" s="185" t="s">
        <v>959</v>
      </c>
      <c r="C141" s="186">
        <f t="shared" si="2"/>
        <v>243</v>
      </c>
    </row>
    <row r="142" spans="1:3" x14ac:dyDescent="0.25">
      <c r="A142" s="184">
        <v>244</v>
      </c>
      <c r="B142" s="185" t="s">
        <v>960</v>
      </c>
      <c r="C142" s="186">
        <f t="shared" si="2"/>
        <v>244</v>
      </c>
    </row>
    <row r="143" spans="1:3" x14ac:dyDescent="0.25">
      <c r="A143" s="184">
        <v>250</v>
      </c>
      <c r="B143" s="185" t="s">
        <v>961</v>
      </c>
      <c r="C143" s="186">
        <f t="shared" si="2"/>
        <v>250</v>
      </c>
    </row>
    <row r="144" spans="1:3" x14ac:dyDescent="0.25">
      <c r="A144" s="191">
        <v>310</v>
      </c>
      <c r="B144" s="185" t="s">
        <v>962</v>
      </c>
      <c r="C144" s="186">
        <f t="shared" si="2"/>
        <v>310</v>
      </c>
    </row>
    <row r="145" spans="1:3" x14ac:dyDescent="0.25">
      <c r="A145" s="191">
        <v>311</v>
      </c>
      <c r="B145" s="185" t="s">
        <v>963</v>
      </c>
      <c r="C145" s="186">
        <f t="shared" si="2"/>
        <v>311</v>
      </c>
    </row>
    <row r="146" spans="1:3" x14ac:dyDescent="0.25">
      <c r="A146" s="191">
        <v>324</v>
      </c>
      <c r="B146" s="185" t="s">
        <v>964</v>
      </c>
      <c r="C146" s="186">
        <f t="shared" si="2"/>
        <v>324</v>
      </c>
    </row>
    <row r="147" spans="1:3" x14ac:dyDescent="0.25">
      <c r="A147" s="191">
        <v>326</v>
      </c>
      <c r="B147" s="185" t="s">
        <v>965</v>
      </c>
      <c r="C147" s="186">
        <f t="shared" si="2"/>
        <v>326</v>
      </c>
    </row>
    <row r="148" spans="1:3" x14ac:dyDescent="0.25">
      <c r="A148" s="191">
        <v>330</v>
      </c>
      <c r="B148" s="185" t="s">
        <v>966</v>
      </c>
      <c r="C148" s="186">
        <f t="shared" si="2"/>
        <v>330</v>
      </c>
    </row>
    <row r="149" spans="1:3" ht="15.75" thickBot="1" x14ac:dyDescent="0.3">
      <c r="A149" s="187">
        <v>500</v>
      </c>
      <c r="B149" s="188" t="s">
        <v>967</v>
      </c>
      <c r="C149" s="186">
        <f t="shared" si="2"/>
        <v>500</v>
      </c>
    </row>
    <row r="150" spans="1:3" x14ac:dyDescent="0.25">
      <c r="A150" s="184">
        <v>223</v>
      </c>
      <c r="B150" s="185" t="s">
        <v>968</v>
      </c>
      <c r="C150" s="186">
        <f t="shared" si="2"/>
        <v>223</v>
      </c>
    </row>
    <row r="151" spans="1:3" x14ac:dyDescent="0.25">
      <c r="A151" s="184">
        <v>521</v>
      </c>
      <c r="B151" s="185" t="s">
        <v>969</v>
      </c>
      <c r="C151" s="186">
        <f t="shared" si="2"/>
        <v>521</v>
      </c>
    </row>
    <row r="152" spans="1:3" ht="15.75" thickBot="1" x14ac:dyDescent="0.3">
      <c r="A152" s="187">
        <v>581</v>
      </c>
      <c r="B152" s="188" t="s">
        <v>970</v>
      </c>
      <c r="C152" s="186">
        <f t="shared" si="2"/>
        <v>581</v>
      </c>
    </row>
    <row r="153" spans="1:3" x14ac:dyDescent="0.25">
      <c r="A153" s="191"/>
      <c r="B153" s="185"/>
      <c r="C153" s="186"/>
    </row>
    <row r="154" spans="1:3" x14ac:dyDescent="0.25">
      <c r="A154" s="183"/>
      <c r="B154" s="183"/>
      <c r="C154" s="183"/>
    </row>
    <row r="155" spans="1:3" x14ac:dyDescent="0.25">
      <c r="A155" s="183"/>
      <c r="B155" s="183"/>
      <c r="C155" s="183"/>
    </row>
    <row r="156" spans="1:3" x14ac:dyDescent="0.25">
      <c r="A156" s="183"/>
      <c r="B156" s="183"/>
      <c r="C156" s="183"/>
    </row>
    <row r="157" spans="1:3" x14ac:dyDescent="0.25">
      <c r="A157" s="183"/>
      <c r="B157" s="183"/>
      <c r="C157" s="183"/>
    </row>
    <row r="158" spans="1:3" x14ac:dyDescent="0.25">
      <c r="A158" s="183"/>
      <c r="B158" s="183"/>
      <c r="C158" s="183"/>
    </row>
    <row r="159" spans="1:3" x14ac:dyDescent="0.25">
      <c r="A159" s="183"/>
      <c r="B159" s="183"/>
      <c r="C159" s="183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6" t="s">
        <v>271</v>
      </c>
      <c r="B1" s="116" t="s">
        <v>272</v>
      </c>
    </row>
    <row r="2" spans="1:2" ht="15" x14ac:dyDescent="0.2">
      <c r="A2" s="117" t="s">
        <v>293</v>
      </c>
      <c r="B2" s="117" t="s">
        <v>294</v>
      </c>
    </row>
    <row r="3" spans="1:2" ht="15" x14ac:dyDescent="0.2">
      <c r="A3" s="117" t="s">
        <v>295</v>
      </c>
      <c r="B3" s="117" t="s">
        <v>296</v>
      </c>
    </row>
    <row r="4" spans="1:2" ht="30" x14ac:dyDescent="0.2">
      <c r="A4" s="117" t="s">
        <v>297</v>
      </c>
      <c r="B4" s="117" t="s">
        <v>298</v>
      </c>
    </row>
    <row r="5" spans="1:2" ht="15" x14ac:dyDescent="0.2">
      <c r="A5" s="117" t="s">
        <v>299</v>
      </c>
      <c r="B5" s="117" t="s">
        <v>300</v>
      </c>
    </row>
    <row r="6" spans="1:2" ht="30" x14ac:dyDescent="0.2">
      <c r="A6" s="117" t="s">
        <v>301</v>
      </c>
      <c r="B6" s="117" t="s">
        <v>302</v>
      </c>
    </row>
    <row r="7" spans="1:2" ht="15" x14ac:dyDescent="0.2">
      <c r="A7" s="117" t="s">
        <v>303</v>
      </c>
      <c r="B7" s="117" t="s">
        <v>304</v>
      </c>
    </row>
    <row r="8" spans="1:2" ht="15" x14ac:dyDescent="0.2">
      <c r="A8" s="117" t="s">
        <v>305</v>
      </c>
      <c r="B8" s="117" t="s">
        <v>306</v>
      </c>
    </row>
    <row r="9" spans="1:2" ht="15" x14ac:dyDescent="0.2">
      <c r="A9" s="117" t="s">
        <v>307</v>
      </c>
      <c r="B9" s="117" t="s">
        <v>308</v>
      </c>
    </row>
    <row r="10" spans="1:2" ht="15" x14ac:dyDescent="0.2">
      <c r="A10" s="117" t="s">
        <v>309</v>
      </c>
      <c r="B10" s="117" t="s">
        <v>310</v>
      </c>
    </row>
    <row r="11" spans="1:2" ht="15" x14ac:dyDescent="0.2">
      <c r="A11" s="117" t="s">
        <v>311</v>
      </c>
      <c r="B11" s="117" t="s">
        <v>312</v>
      </c>
    </row>
    <row r="12" spans="1:2" ht="15" x14ac:dyDescent="0.2">
      <c r="A12" s="117" t="s">
        <v>313</v>
      </c>
      <c r="B12" s="117" t="s">
        <v>680</v>
      </c>
    </row>
    <row r="13" spans="1:2" ht="15" x14ac:dyDescent="0.2">
      <c r="A13" s="117" t="s">
        <v>314</v>
      </c>
      <c r="B13" s="117" t="s">
        <v>681</v>
      </c>
    </row>
    <row r="14" spans="1:2" ht="15" x14ac:dyDescent="0.2">
      <c r="A14" s="117" t="s">
        <v>315</v>
      </c>
      <c r="B14" s="117" t="s">
        <v>316</v>
      </c>
    </row>
    <row r="15" spans="1:2" ht="15" x14ac:dyDescent="0.2">
      <c r="A15" s="117" t="s">
        <v>317</v>
      </c>
      <c r="B15" s="117" t="s">
        <v>318</v>
      </c>
    </row>
    <row r="16" spans="1:2" ht="15" x14ac:dyDescent="0.2">
      <c r="A16" s="117" t="s">
        <v>319</v>
      </c>
      <c r="B16" s="117" t="s">
        <v>320</v>
      </c>
    </row>
    <row r="17" spans="1:2" ht="15" x14ac:dyDescent="0.2">
      <c r="A17" s="117" t="s">
        <v>321</v>
      </c>
      <c r="B17" s="117" t="s">
        <v>322</v>
      </c>
    </row>
    <row r="18" spans="1:2" ht="15" x14ac:dyDescent="0.2">
      <c r="A18" s="117" t="s">
        <v>323</v>
      </c>
      <c r="B18" s="117" t="s">
        <v>324</v>
      </c>
    </row>
    <row r="19" spans="1:2" ht="15" x14ac:dyDescent="0.2">
      <c r="A19" s="117" t="s">
        <v>325</v>
      </c>
      <c r="B19" s="117" t="s">
        <v>326</v>
      </c>
    </row>
    <row r="20" spans="1:2" ht="15" x14ac:dyDescent="0.2">
      <c r="A20" s="117" t="s">
        <v>327</v>
      </c>
      <c r="B20" s="117" t="s">
        <v>682</v>
      </c>
    </row>
    <row r="21" spans="1:2" ht="15" x14ac:dyDescent="0.2">
      <c r="A21" s="117" t="s">
        <v>328</v>
      </c>
      <c r="B21" s="117" t="s">
        <v>329</v>
      </c>
    </row>
    <row r="22" spans="1:2" ht="15" x14ac:dyDescent="0.2">
      <c r="A22" s="117" t="s">
        <v>330</v>
      </c>
      <c r="B22" s="117" t="s">
        <v>331</v>
      </c>
    </row>
    <row r="23" spans="1:2" ht="15" x14ac:dyDescent="0.2">
      <c r="A23" s="117" t="s">
        <v>332</v>
      </c>
      <c r="B23" s="117" t="s">
        <v>333</v>
      </c>
    </row>
    <row r="24" spans="1:2" ht="15" x14ac:dyDescent="0.2">
      <c r="A24" s="117" t="s">
        <v>334</v>
      </c>
      <c r="B24" s="117" t="s">
        <v>335</v>
      </c>
    </row>
    <row r="25" spans="1:2" ht="15" x14ac:dyDescent="0.2">
      <c r="A25" s="117" t="s">
        <v>336</v>
      </c>
      <c r="B25" s="117" t="s">
        <v>337</v>
      </c>
    </row>
    <row r="26" spans="1:2" ht="15" x14ac:dyDescent="0.2">
      <c r="A26" s="117" t="s">
        <v>338</v>
      </c>
      <c r="B26" s="117" t="s">
        <v>339</v>
      </c>
    </row>
    <row r="27" spans="1:2" ht="15" x14ac:dyDescent="0.2">
      <c r="A27" s="117" t="s">
        <v>340</v>
      </c>
      <c r="B27" s="117" t="s">
        <v>683</v>
      </c>
    </row>
    <row r="28" spans="1:2" ht="15" x14ac:dyDescent="0.2">
      <c r="A28" s="117" t="s">
        <v>341</v>
      </c>
      <c r="B28" s="117" t="s">
        <v>342</v>
      </c>
    </row>
    <row r="29" spans="1:2" ht="15" x14ac:dyDescent="0.2">
      <c r="A29" s="117" t="s">
        <v>343</v>
      </c>
      <c r="B29" s="117" t="s">
        <v>344</v>
      </c>
    </row>
    <row r="30" spans="1:2" ht="15" x14ac:dyDescent="0.2">
      <c r="A30" s="117" t="s">
        <v>345</v>
      </c>
      <c r="B30" s="117" t="s">
        <v>346</v>
      </c>
    </row>
    <row r="31" spans="1:2" ht="15" x14ac:dyDescent="0.2">
      <c r="A31" s="117" t="s">
        <v>347</v>
      </c>
      <c r="B31" s="117" t="s">
        <v>348</v>
      </c>
    </row>
    <row r="32" spans="1:2" ht="15" x14ac:dyDescent="0.2">
      <c r="A32" s="117" t="s">
        <v>349</v>
      </c>
      <c r="B32" s="117" t="s">
        <v>350</v>
      </c>
    </row>
    <row r="33" spans="1:2" ht="15" x14ac:dyDescent="0.2">
      <c r="A33" s="117" t="s">
        <v>351</v>
      </c>
      <c r="B33" s="117" t="s">
        <v>352</v>
      </c>
    </row>
    <row r="34" spans="1:2" ht="15" x14ac:dyDescent="0.2">
      <c r="A34" s="117" t="s">
        <v>353</v>
      </c>
      <c r="B34" s="117" t="s">
        <v>354</v>
      </c>
    </row>
    <row r="35" spans="1:2" ht="15" x14ac:dyDescent="0.2">
      <c r="A35" s="117" t="s">
        <v>355</v>
      </c>
      <c r="B35" s="117" t="s">
        <v>356</v>
      </c>
    </row>
    <row r="36" spans="1:2" ht="15" x14ac:dyDescent="0.2">
      <c r="A36" s="117" t="s">
        <v>357</v>
      </c>
      <c r="B36" s="117" t="s">
        <v>358</v>
      </c>
    </row>
    <row r="37" spans="1:2" ht="15" x14ac:dyDescent="0.2">
      <c r="A37" s="117" t="s">
        <v>359</v>
      </c>
      <c r="B37" s="117" t="s">
        <v>360</v>
      </c>
    </row>
    <row r="38" spans="1:2" ht="15" x14ac:dyDescent="0.2">
      <c r="A38" s="117" t="s">
        <v>361</v>
      </c>
      <c r="B38" s="117" t="s">
        <v>684</v>
      </c>
    </row>
    <row r="39" spans="1:2" ht="15" x14ac:dyDescent="0.2">
      <c r="A39" s="117" t="s">
        <v>362</v>
      </c>
      <c r="B39" s="117" t="s">
        <v>363</v>
      </c>
    </row>
    <row r="40" spans="1:2" ht="15" x14ac:dyDescent="0.2">
      <c r="A40" s="117" t="s">
        <v>365</v>
      </c>
      <c r="B40" s="117" t="s">
        <v>366</v>
      </c>
    </row>
    <row r="41" spans="1:2" ht="15" x14ac:dyDescent="0.2">
      <c r="A41" s="117" t="s">
        <v>367</v>
      </c>
      <c r="B41" s="117" t="s">
        <v>368</v>
      </c>
    </row>
    <row r="42" spans="1:2" ht="15" x14ac:dyDescent="0.2">
      <c r="A42" s="117" t="s">
        <v>369</v>
      </c>
      <c r="B42" s="117" t="s">
        <v>370</v>
      </c>
    </row>
    <row r="43" spans="1:2" ht="15" x14ac:dyDescent="0.2">
      <c r="A43" s="117" t="s">
        <v>371</v>
      </c>
      <c r="B43" s="117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7" t="s">
        <v>455</v>
      </c>
      <c r="B181" s="128"/>
    </row>
    <row r="182" spans="1:5" x14ac:dyDescent="0.25">
      <c r="A182" s="143">
        <v>14821</v>
      </c>
      <c r="B182" s="144" t="s">
        <v>780</v>
      </c>
      <c r="C182" s="143">
        <v>26</v>
      </c>
      <c r="D182" s="145" t="s">
        <v>781</v>
      </c>
      <c r="E182" s="117" t="s">
        <v>782</v>
      </c>
    </row>
    <row r="183" spans="1:5" x14ac:dyDescent="0.25">
      <c r="A183">
        <v>10244</v>
      </c>
      <c r="B183" s="146" t="s">
        <v>783</v>
      </c>
      <c r="C183">
        <v>3</v>
      </c>
      <c r="D183" s="147" t="s">
        <v>784</v>
      </c>
      <c r="E183" s="117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6"/>
    <col min="2" max="2" width="101" style="137" customWidth="1"/>
  </cols>
  <sheetData>
    <row r="1" spans="1:2" x14ac:dyDescent="0.25">
      <c r="A1" s="129">
        <v>5111</v>
      </c>
      <c r="B1" s="130" t="s">
        <v>413</v>
      </c>
    </row>
    <row r="2" spans="1:2" x14ac:dyDescent="0.25">
      <c r="A2" s="129">
        <v>5112</v>
      </c>
      <c r="B2" s="130" t="s">
        <v>414</v>
      </c>
    </row>
    <row r="3" spans="1:2" x14ac:dyDescent="0.25">
      <c r="A3" s="129">
        <v>5113</v>
      </c>
      <c r="B3" s="130" t="s">
        <v>415</v>
      </c>
    </row>
    <row r="4" spans="1:2" x14ac:dyDescent="0.25">
      <c r="A4" s="129">
        <v>5114</v>
      </c>
      <c r="B4" s="130" t="s">
        <v>416</v>
      </c>
    </row>
    <row r="5" spans="1:2" x14ac:dyDescent="0.25">
      <c r="A5" s="129">
        <v>5121</v>
      </c>
      <c r="B5" s="130" t="s">
        <v>418</v>
      </c>
    </row>
    <row r="6" spans="1:2" x14ac:dyDescent="0.25">
      <c r="A6" s="129">
        <v>5122</v>
      </c>
      <c r="B6" s="130" t="s">
        <v>419</v>
      </c>
    </row>
    <row r="7" spans="1:2" x14ac:dyDescent="0.25">
      <c r="A7" s="129">
        <v>5123</v>
      </c>
      <c r="B7" s="130" t="s">
        <v>420</v>
      </c>
    </row>
    <row r="8" spans="1:2" x14ac:dyDescent="0.25">
      <c r="A8" s="129">
        <v>5124</v>
      </c>
      <c r="B8" s="130" t="s">
        <v>421</v>
      </c>
    </row>
    <row r="9" spans="1:2" x14ac:dyDescent="0.25">
      <c r="A9" s="129">
        <v>5125</v>
      </c>
      <c r="B9" s="130" t="s">
        <v>422</v>
      </c>
    </row>
    <row r="10" spans="1:2" x14ac:dyDescent="0.25">
      <c r="A10" s="129">
        <v>5126</v>
      </c>
      <c r="B10" s="130" t="s">
        <v>423</v>
      </c>
    </row>
    <row r="11" spans="1:2" x14ac:dyDescent="0.25">
      <c r="A11" s="129">
        <v>5127</v>
      </c>
      <c r="B11" s="130" t="s">
        <v>424</v>
      </c>
    </row>
    <row r="12" spans="1:2" x14ac:dyDescent="0.25">
      <c r="A12" s="129">
        <v>5128</v>
      </c>
      <c r="B12" s="130" t="s">
        <v>425</v>
      </c>
    </row>
    <row r="13" spans="1:2" x14ac:dyDescent="0.25">
      <c r="A13" s="129">
        <v>5129</v>
      </c>
      <c r="B13" s="130" t="s">
        <v>426</v>
      </c>
    </row>
    <row r="14" spans="1:2" x14ac:dyDescent="0.25">
      <c r="A14" s="129">
        <v>5131</v>
      </c>
      <c r="B14" s="130" t="s">
        <v>427</v>
      </c>
    </row>
    <row r="15" spans="1:2" x14ac:dyDescent="0.25">
      <c r="A15" s="131">
        <v>5141</v>
      </c>
      <c r="B15" s="130" t="s">
        <v>428</v>
      </c>
    </row>
    <row r="16" spans="1:2" x14ac:dyDescent="0.25">
      <c r="A16" s="131">
        <v>5151</v>
      </c>
      <c r="B16" s="130" t="s">
        <v>429</v>
      </c>
    </row>
    <row r="17" spans="1:2" x14ac:dyDescent="0.25">
      <c r="A17" s="129">
        <v>5211</v>
      </c>
      <c r="B17" s="130" t="s">
        <v>430</v>
      </c>
    </row>
    <row r="18" spans="1:2" x14ac:dyDescent="0.25">
      <c r="A18" s="129">
        <v>5221</v>
      </c>
      <c r="B18" s="130" t="s">
        <v>432</v>
      </c>
    </row>
    <row r="19" spans="1:2" x14ac:dyDescent="0.25">
      <c r="A19" s="129">
        <v>5222</v>
      </c>
      <c r="B19" s="130" t="s">
        <v>433</v>
      </c>
    </row>
    <row r="20" spans="1:2" x14ac:dyDescent="0.25">
      <c r="A20" s="129">
        <v>5223</v>
      </c>
      <c r="B20" s="130" t="s">
        <v>434</v>
      </c>
    </row>
    <row r="21" spans="1:2" x14ac:dyDescent="0.25">
      <c r="A21" s="129">
        <v>5231</v>
      </c>
      <c r="B21" s="130" t="s">
        <v>435</v>
      </c>
    </row>
    <row r="22" spans="1:2" x14ac:dyDescent="0.25">
      <c r="A22" s="129">
        <v>5311</v>
      </c>
      <c r="B22" s="130" t="s">
        <v>436</v>
      </c>
    </row>
    <row r="23" spans="1:2" x14ac:dyDescent="0.25">
      <c r="A23" s="129">
        <v>5411</v>
      </c>
      <c r="B23" s="130" t="s">
        <v>437</v>
      </c>
    </row>
    <row r="24" spans="1:2" x14ac:dyDescent="0.25">
      <c r="A24" s="129">
        <v>5421</v>
      </c>
      <c r="B24" s="130" t="s">
        <v>439</v>
      </c>
    </row>
    <row r="25" spans="1:2" x14ac:dyDescent="0.25">
      <c r="A25" s="129">
        <v>5431</v>
      </c>
      <c r="B25" s="130" t="s">
        <v>441</v>
      </c>
    </row>
    <row r="26" spans="1:2" x14ac:dyDescent="0.25">
      <c r="A26" s="132">
        <v>5432</v>
      </c>
      <c r="B26" s="133" t="s">
        <v>442</v>
      </c>
    </row>
    <row r="27" spans="1:2" x14ac:dyDescent="0.25">
      <c r="A27" s="134">
        <v>5511</v>
      </c>
      <c r="B27" s="135" t="s">
        <v>443</v>
      </c>
    </row>
    <row r="28" spans="1:2" x14ac:dyDescent="0.25">
      <c r="A28" s="134"/>
      <c r="B28" s="135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48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PC 3</cp:lastModifiedBy>
  <cp:lastPrinted>2019-12-16T07:56:44Z</cp:lastPrinted>
  <dcterms:created xsi:type="dcterms:W3CDTF">2010-07-07T09:12:55Z</dcterms:created>
  <dcterms:modified xsi:type="dcterms:W3CDTF">2019-12-24T13:27:09Z</dcterms:modified>
</cp:coreProperties>
</file>